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9" i="94" l="1"/>
  <c r="AA28" i="94"/>
  <c r="AA36" i="94"/>
  <c r="H32" i="94"/>
  <c r="H31" i="94" s="1"/>
  <c r="H26" i="94" s="1"/>
  <c r="H27" i="94" s="1"/>
  <c r="H38" i="94"/>
  <c r="H37" i="94" s="1"/>
  <c r="O38" i="94"/>
  <c r="O37" i="94" s="1"/>
  <c r="O19" i="94" s="1"/>
  <c r="O9" i="94" s="1"/>
  <c r="O55" i="94" s="1"/>
  <c r="AK27" i="82"/>
  <c r="X32" i="94"/>
  <c r="X31" i="94" s="1"/>
  <c r="X26" i="94" s="1"/>
  <c r="X18" i="82"/>
  <c r="O16" i="83"/>
  <c r="Y50" i="94" s="1"/>
  <c r="X21" i="83"/>
  <c r="AK27" i="83"/>
  <c r="O16" i="94"/>
  <c r="O14" i="94"/>
  <c r="O12" i="94"/>
  <c r="X27" i="94"/>
  <c r="X21" i="78"/>
  <c r="O16" i="79"/>
  <c r="R50" i="94" s="1"/>
  <c r="X21" i="89"/>
  <c r="F12" i="83"/>
  <c r="O10" i="94"/>
  <c r="O17"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8" i="94" l="1"/>
  <c r="O15"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92" i="95" l="1"/>
  <c r="V107"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<sst xmlns="http://schemas.openxmlformats.org/spreadsheetml/2006/main" count="3171" uniqueCount="457">
  <si>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</si>
  <si>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</si>
  <si>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</si>
  <si>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</si>
  <si>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</si>
  <si>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</si>
  <si>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</si>
  <si>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</si>
  <si>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</si>
  <si>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</si>
  <si>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</si>
  <si>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</si>
  <si>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</si>
  <si>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</si>
  <si>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</si>
  <si>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</si>
  <si>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</si>
  <si>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</si>
  <si>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</si>
  <si>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</si>
  <si>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</si>
  <si>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</si>
  <si>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</si>
  <si>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</si>
  <si>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</si>
  <si>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</si>
  <si>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</si>
  <si>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</si>
  <si>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</si>
  <si>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</si>
  <si>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</si>
  <si>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</si>
  <si>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</si>
  <si>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</si>
  <si>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</si>
  <si>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</si>
  <si>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</si>
  <si>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</si>
  <si>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</si>
  <si>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</si>
  <si>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</si>
  <si>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</si>
  <si>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</si>
  <si>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</si>
  <si>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</si>
  <si>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</si>
  <si>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</si>
  <si>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</si>
  <si>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</si>
  <si>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</si>
  <si>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</si>
  <si>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</si>
  <si>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</si>
  <si>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</si>
  <si>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</si>
  <si>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</si>
  <si>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</si>
  <si>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</si>
  <si>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</si>
  <si>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</si>
  <si>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</si>
  <si>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</si>
  <si>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</si>
  <si>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</si>
  <si>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</si>
  <si>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</si>
  <si>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</si>
  <si>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</si>
  <si>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</si>
  <si>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</si>
  <si>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</si>
  <si>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</si>
  <si>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</si>
  <si>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</si>
  <si>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</si>
  <si>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</si>
  <si>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</si>
  <si>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</si>
  <si>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</si>
  <si>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</si>
  <si>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</si>
  <si>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</si>
  <si>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</si>
  <si>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</si>
  <si>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</si>
  <si>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</si>
  <si>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</si>
  <si>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</si>
  <si>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</si>
  <si>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</si>
  <si>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</si>
  <si>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</si>
  <si>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</si>
  <si>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</si>
  <si>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</si>
  <si>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</si>
  <si>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</si>
  <si>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</si>
  <si>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</si>
  <si>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</si>
  <si>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</si>
  <si>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</si>
  <si>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</si>
  <si>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</si>
  <si>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</si>
  <si>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</si>
  <si>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</si>
  <si>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</si>
  <si>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</si>
  <si>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</si>
  <si>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</si>
  <si>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</si>
  <si>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</si>
  <si>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</si>
  <si>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</si>
  <si>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</si>
  <si>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</si>
  <si>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</si>
  <si>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</si>
  <si>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</si>
  <si>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</si>
  <si>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</si>
  <si>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</si>
  <si>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</si>
  <si>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</si>
  <si>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</si>
  <si>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</si>
  <si>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</si>
  <si>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</si>
  <si>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</si>
  <si>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</si>
  <si>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</si>
  <si>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</si>
  <si>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</si>
  <si>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</si>
  <si>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</si>
  <si>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</si>
  <si>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</si>
  <si>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</si>
  <si>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</si>
  <si>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</si>
  <si>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</si>
  <si>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</si>
  <si>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</si>
  <si>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</si>
  <si>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</si>
  <si>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</si>
  <si>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</si>
  <si>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</si>
  <si>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</si>
  <si>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</si>
  <si>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</si>
  <si>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</si>
  <si>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</si>
  <si>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</si>
  <si>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</si>
  <si>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</si>
  <si>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</si>
  <si>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</si>
  <si>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</si>
  <si>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</si>
  <si>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</si>
  <si>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</si>
  <si>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</si>
  <si>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</si>
  <si>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</si>
  <si>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</si>
  <si>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</si>
  <si>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</si>
  <si>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</si>
  <si>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</si>
  <si>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</si>
  <si>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</si>
  <si>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</si>
  <si>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</si>
  <si>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</si>
  <si>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</si>
  <si>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</si>
  <si>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</si>
  <si>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</si>
  <si>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</si>
  <si>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</si>
  <si>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</si>
  <si>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</si>
  <si>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</si>
  <si>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</si>
  <si>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</si>
  <si>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</si>
  <si>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</si>
  <si>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</si>
  <si>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</si>
  <si>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</si>
  <si>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</si>
  <si>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</si>
  <si>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</si>
  <si>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</si>
  <si>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</si>
  <si>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</si>
  <si>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</si>
  <si>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</si>
  <si>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</si>
  <si>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</si>
  <si>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</si>
  <si>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</si>
  <si>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</si>
  <si>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</si>
  <si>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</si>
  <si>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</si>
  <si>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</si>
  <si>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</si>
  <si>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</si>
  <si>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</si>
  <si>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</si>
  <si>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</si>
  <si>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</si>
  <si>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</si>
  <si>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</si>
  <si>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</si>
  <si>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</si>
  <si>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</si>
  <si>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</si>
  <si>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</si>
  <si>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</si>
  <si>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</si>
  <si>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</si>
  <si>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</si>
  <si>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</si>
  <si>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</si>
  <si>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</si>
  <si>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</si>
  <si>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</si>
  <si>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</si>
  <si>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</si>
  <si>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</si>
  <si>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</si>
  <si>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</si>
  <si>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</si>
  <si>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</si>
  <si>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</si>
  <si>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</si>
  <si>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</si>
  <si>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</si>
  <si>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</si>
  <si>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</si>
  <si>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</si>
  <si>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</si>
  <si>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</si>
  <si>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</si>
  <si>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</si>
  <si>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</si>
  <si>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</si>
  <si>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</si>
  <si>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</si>
  <si>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</si>
  <si>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</si>
  <si>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</si>
  <si>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</si>
  <si>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</si>
  <si>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</si>
  <si>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</si>
  <si>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</si>
  <si>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</si>
  <si>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</si>
  <si>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</si>
  <si>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</si>
  <si>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</si>
  <si>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</si>
  <si>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</si>
  <si>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</si>
  <si>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</si>
  <si>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</si>
  <si>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</si>
  <si>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</si>
  <si>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</si>
  <si>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</si>
  <si>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</si>
  <si>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</si>
  <si>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</si>
  <si>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</si>
  <si>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</si>
  <si>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</si>
  <si>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</si>
  <si>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</si>
  <si>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</si>
  <si>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</si>
  <si>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</si>
  <si>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</si>
  <si>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</si>
  <si>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</si>
  <si>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</si>
  <si>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</si>
  <si>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</si>
  <si>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</si>
  <si>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</si>
  <si>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</si>
  <si>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</si>
  <si>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</si>
  <si>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</si>
  <si>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</si>
  <si>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</si>
  <si>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</si>
  <si>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</si>
  <si>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</si>
  <si>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</si>
  <si>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</si>
  <si>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</si>
  <si>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</si>
  <si>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</si>
  <si>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</si>
  <si>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</si>
  <si>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</si>
  <si>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</si>
  <si>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</si>
  <si>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</si>
  <si>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</si>
  <si>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</si>
  <si>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</si>
  <si>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</si>
  <si>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</si>
  <si>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</si>
  <si>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</si>
  <si>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</si>
  <si>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</si>
  <si>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</si>
  <si>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</si>
  <si>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</si>
  <si>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</si>
  <si>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</si>
  <si>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</si>
  <si>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</si>
  <si>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</si>
  <si>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</si>
  <si>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</si>
  <si>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</si>
  <si>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</si>
  <si>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</si>
  <si>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</si>
  <si>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</si>
  <si>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</si>
  <si>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</si>
  <si>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</si>
  <si>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</si>
  <si>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</si>
  <si>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</si>
  <si>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</si>
  <si>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</si>
  <si>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</si>
  <si>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</si>
  <si>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</si>
  <si>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</si>
  <si>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</si>
  <si>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</si>
  <si>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</si>
  <si>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</si>
  <si>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</si>
  <si>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</si>
  <si>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</si>
  <si>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</si>
  <si>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</si>
  <si>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</si>
  <si>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</si>
  <si>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</si>
  <si>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</si>
  <si>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</si>
  <si>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</si>
  <si>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</si>
  <si>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</si>
  <si>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</si>
  <si>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</si>
  <si>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</si>
  <si>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</si>
  <si>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</si>
  <si>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</si>
  <si>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</si>
  <si>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</si>
  <si>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</si>
  <si>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</si>
  <si>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</si>
  <si>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</si>
  <si>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</si>
  <si>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</si>
  <si>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</si>
  <si>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</si>
  <si>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</si>
  <si>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</si>
  <si>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</si>
  <si>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</si>
  <si>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</si>
  <si>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</si>
  <si>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</si>
  <si>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</si>
  <si>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</si>
  <si>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</si>
  <si>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</si>
  <si>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</si>
  <si>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</si>
  <si>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</si>
  <si>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</si>
  <si>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</si>
  <si>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</si>
  <si>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</si>
  <si>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</si>
  <si>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</si>
  <si>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</si>
  <si>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</si>
  <si>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</si>
  <si>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</si>
  <si>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</si>
  <si>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</si>
  <si>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</si>
  <si>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</si>
  <si>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</si>
  <si>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</si>
  <si>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</si>
  <si>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</si>
  <si>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</si>
  <si>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</si>
  <si>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</si>
  <si>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</si>
  <si>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</si>
  <si>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</si>
  <si>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</si>
  <si>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</si>
  <si>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</si>
  <si>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</si>
  <si>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</si>
  <si>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</si>
  <si>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</si>
  <si>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</si>
  <si>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</si>
  <si>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</si>
  <si>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</si>
  <si>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</si>
  <si>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</si>
  <si>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</si>
  <si>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</si>
  <si>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</si>
  <si>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</si>
  <si>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</si>
  <si>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</si>
  <si>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</si>
  <si>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</si>
  <si>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</si>
  <si>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</si>
  <si>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</si>
  <si>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6年  6  月  30  日</t>
    <phoneticPr fontId="3"/>
  </si>
  <si>
    <t>横浜市旭区都岡町44-11</t>
  </si>
  <si>
    <t>北海工業(株)　代表取締役　河野裕規</t>
  </si>
  <si>
    <t>北海工業　株式会社</t>
  </si>
  <si>
    <t>045-958-0764</t>
  </si>
  <si>
    <t>横浜市長</t>
  </si>
  <si>
    <t>総合工事業</t>
  </si>
  <si>
    <t>9名</t>
    <rPh sb="1" eb="2">
      <t>メイ</t>
    </rPh>
    <phoneticPr fontId="3"/>
  </si>
  <si>
    <t>現場→委託収集運搬業者→中間処理場→最終処分地
現場→委託収集運搬業者→中間処理場→再利用</t>
    <phoneticPr fontId="3"/>
  </si>
  <si>
    <t>代表取締役　（廃棄物処理統括責任者）　河野裕規
　　　　　 |
廃棄物処理責任者　大上浩文
　　　　　｜
人事部総務部長　河野喜美江
　　　　　｜
産業廃棄物管理責任者　岩本悦輝
　　　　　｜
各現場責任者</t>
    <rPh sb="0" eb="2">
      <t>ダイヒョウ</t>
    </rPh>
    <rPh sb="2" eb="5">
      <t>トリシマリヤク</t>
    </rPh>
    <rPh sb="19" eb="21">
      <t>コウノ</t>
    </rPh>
    <rPh sb="21" eb="23">
      <t>ヒロキ</t>
    </rPh>
    <rPh sb="32" eb="35">
      <t>ハイキブツ</t>
    </rPh>
    <rPh sb="35" eb="40">
      <t>ショリセキニンシャ</t>
    </rPh>
    <rPh sb="41" eb="43">
      <t>オオカミ</t>
    </rPh>
    <rPh sb="43" eb="45">
      <t>ヒロフミ</t>
    </rPh>
    <rPh sb="53" eb="56">
      <t>ジンジブ</t>
    </rPh>
    <rPh sb="56" eb="58">
      <t>ソウム</t>
    </rPh>
    <rPh sb="58" eb="60">
      <t>ブチョウ</t>
    </rPh>
    <rPh sb="61" eb="63">
      <t>コウノ</t>
    </rPh>
    <rPh sb="63" eb="66">
      <t>キミエ</t>
    </rPh>
    <rPh sb="74" eb="79">
      <t>サンギョウハイキブツ</t>
    </rPh>
    <rPh sb="79" eb="81">
      <t>カンリ</t>
    </rPh>
    <rPh sb="81" eb="84">
      <t>セキニンシャ</t>
    </rPh>
    <rPh sb="85" eb="87">
      <t>イワモト</t>
    </rPh>
    <rPh sb="87" eb="88">
      <t>エツ</t>
    </rPh>
    <rPh sb="88" eb="89">
      <t>テル</t>
    </rPh>
    <phoneticPr fontId="3"/>
  </si>
  <si>
    <t>処分時の分別（アスファルト廃材・コンクリート廃材・旧路盤等）</t>
    <phoneticPr fontId="3"/>
  </si>
  <si>
    <t>現場での発生材の分別（アスファルト廃材・コンクリート廃材・旧路盤等）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</si>
</sst>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9" zoomScaleNormal="115" zoomScaleSheetLayoutView="100" workbookViewId="0">
      <selection activeCell="F126" sqref="F126:U130"/>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445</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450</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446</v>
      </c>
      <c r="M40" s="587"/>
      <c r="N40" s="587"/>
      <c r="O40" s="587"/>
      <c r="P40" s="587"/>
      <c r="Q40" s="587"/>
      <c r="R40" s="587"/>
      <c r="S40" s="587"/>
      <c r="T40" s="587"/>
      <c r="U40" s="588"/>
      <c r="W40" s="21"/>
      <c r="X40" s="21"/>
    </row>
    <row r="41" spans="1:25" ht="26.25" customHeight="1" x14ac:dyDescent="0.15">
      <c r="C41" s="86"/>
      <c r="I41" s="25"/>
      <c r="J41" s="25" t="s">
        <v>7</v>
      </c>
      <c r="K41" s="25"/>
      <c r="L41" s="587" t="s">
        <v>447</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449</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448</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2836</v>
      </c>
      <c r="Q49" s="567"/>
      <c r="R49" s="567"/>
      <c r="S49" s="567"/>
      <c r="T49" s="567"/>
      <c r="U49" s="568"/>
    </row>
    <row r="50" spans="3:23" ht="26.25" customHeight="1" x14ac:dyDescent="0.15">
      <c r="C50" s="538" t="s">
        <v>11</v>
      </c>
      <c r="D50" s="539"/>
      <c r="E50" s="540"/>
      <c r="F50" s="549" t="s">
        <v>446</v>
      </c>
      <c r="G50" s="550"/>
      <c r="H50" s="550"/>
      <c r="I50" s="550"/>
      <c r="J50" s="550"/>
      <c r="K50" s="550"/>
      <c r="L50" s="550"/>
      <c r="M50" s="550"/>
      <c r="N50" s="341" t="s">
        <v>172</v>
      </c>
      <c r="O50" s="449"/>
      <c r="P50" s="450"/>
      <c r="Q50" s="553" t="s">
        <v>449</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451</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607</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452</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453</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454</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3</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3499.3</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3</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3521</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t="s">
        <v>455</v>
      </c>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t="s">
        <v>456</v>
      </c>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t="s">
        <v>456</v>
      </c>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3499.3</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t="str">
        <f>+別紙!AA15</f>
        <v>0</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3497.9</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3521</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0</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3519</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G22" workbookViewId="0">
      <selection activeCell="Q34" sqref="Q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3502</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3481.2000000000003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3500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3502</v>
      </c>
      <c r="P27" s="718"/>
      <c r="Q27" s="718"/>
      <c r="R27" s="718"/>
      <c r="S27" s="49" t="s">
        <v>38</v>
      </c>
      <c r="T27" s="70"/>
      <c r="U27" s="70"/>
      <c r="X27" s="68" t="s">
        <v>39</v>
      </c>
      <c r="Y27" s="71"/>
      <c r="AG27" s="58"/>
      <c r="AH27" s="58"/>
      <c r="AI27" s="58"/>
      <c r="AJ27" s="58"/>
      <c r="AK27" s="668">
        <f>+AG18+O27</f>
        <v>3502</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3500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3481.2000000000003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3500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3479.8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2</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北海工業　株式会社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D16"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4.2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5</v>
      </c>
      <c r="P27" s="718"/>
      <c r="Q27" s="718"/>
      <c r="R27" s="718"/>
      <c r="S27" s="49" t="s">
        <v>38</v>
      </c>
      <c r="T27" s="70"/>
      <c r="U27" s="70"/>
      <c r="X27" s="68" t="s">
        <v>39</v>
      </c>
      <c r="Y27" s="71"/>
      <c r="AG27" s="58"/>
      <c r="AH27" s="58"/>
      <c r="AI27" s="58"/>
      <c r="AJ27" s="58"/>
      <c r="AK27" s="668">
        <f>+AG18+O27</f>
        <v>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4.2</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4.2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9"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北海工業　株式会社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13.9</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0</v>
      </c>
      <c r="U9" s="377">
        <f>IF(OR(ｿ.鉱さい!F24&gt;0,ｿ.鉱さい!F24&lt;0),ｿ.鉱さい!F24,IF(U$19&gt;0,"0",0))</f>
        <v>0</v>
      </c>
      <c r="V9" s="377">
        <f>IF(OR(ﾀ.がれき類!F24&gt;0,ﾀ.がれき類!F24&lt;0),ﾀ.がれき類!F24,IF(V$19&gt;0,"0",0))</f>
        <v>3481.2000000000003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4.2</v>
      </c>
      <c r="AA9" s="379">
        <f>IF(SUM(G9:Z9)&gt;0,SUM(G9:Z9),IF(AA$19&gt;0,"0",0))</f>
        <v>3499.3</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13.9</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0</v>
      </c>
      <c r="U14" s="383">
        <f>IF(OR(ｿ.鉱さい!F29&gt;0,ｿ.鉱さい!F29&lt;0),ｿ.鉱さい!F29,IF(U$19&gt;0,"0",0))</f>
        <v>0</v>
      </c>
      <c r="V14" s="383">
        <f>IF(OR(ﾀ.がれき類!F29&gt;0,ﾀ.がれき類!F29&lt;0),ﾀ.がれき類!F29,IF(V$19&gt;0,"0",0))</f>
        <v>3481.2000000000003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4.2</v>
      </c>
      <c r="AA14" s="385">
        <f t="shared" si="0"/>
        <v>3499.3</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13.9</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3479.8</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4.2</v>
      </c>
      <c r="AA16" s="385">
        <f t="shared" si="0"/>
        <v>3497.9</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14</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0</v>
      </c>
      <c r="U19" s="389">
        <f t="shared" si="1"/>
        <v>0</v>
      </c>
      <c r="V19" s="389">
        <f t="shared" si="1"/>
        <v>3502</v>
      </c>
      <c r="W19" s="389">
        <f t="shared" si="1"/>
        <v>0</v>
      </c>
      <c r="X19" s="389">
        <f t="shared" si="1"/>
        <v>0</v>
      </c>
      <c r="Y19" s="389">
        <f t="shared" si="1"/>
        <v>0</v>
      </c>
      <c r="Z19" s="390">
        <f t="shared" si="1"/>
        <v>5</v>
      </c>
      <c r="AA19" s="391">
        <f t="shared" ref="AA19:AA25" si="2">SUM(G19:Z19)</f>
        <v>3521</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14</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0</v>
      </c>
      <c r="U37" s="424">
        <f t="shared" si="8"/>
        <v>0</v>
      </c>
      <c r="V37" s="424">
        <f t="shared" si="8"/>
        <v>3502</v>
      </c>
      <c r="W37" s="424">
        <f t="shared" si="8"/>
        <v>0</v>
      </c>
      <c r="X37" s="424">
        <f t="shared" si="8"/>
        <v>0</v>
      </c>
      <c r="Y37" s="424">
        <f t="shared" si="8"/>
        <v>0</v>
      </c>
      <c r="Z37" s="425">
        <f t="shared" si="8"/>
        <v>5</v>
      </c>
      <c r="AA37" s="426">
        <f t="shared" si="4"/>
        <v>3521</v>
      </c>
    </row>
    <row r="38" spans="2:27" ht="24" customHeight="1" x14ac:dyDescent="0.15">
      <c r="B38" s="170"/>
      <c r="C38" s="809"/>
      <c r="D38" s="227"/>
      <c r="E38" s="225" t="s">
        <v>319</v>
      </c>
      <c r="F38" s="443"/>
      <c r="G38" s="415">
        <f t="shared" ref="G38:Z38" si="9">SUM(G39:G41)</f>
        <v>0</v>
      </c>
      <c r="H38" s="415">
        <f t="shared" si="9"/>
        <v>14</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3500</v>
      </c>
      <c r="W38" s="415">
        <f t="shared" si="9"/>
        <v>0</v>
      </c>
      <c r="X38" s="415">
        <f t="shared" si="9"/>
        <v>0</v>
      </c>
      <c r="Y38" s="415">
        <f t="shared" si="9"/>
        <v>0</v>
      </c>
      <c r="Z38" s="416">
        <f t="shared" si="9"/>
        <v>5</v>
      </c>
      <c r="AA38" s="417">
        <f t="shared" si="4"/>
        <v>3519</v>
      </c>
    </row>
    <row r="39" spans="2:27" ht="24" customHeight="1" x14ac:dyDescent="0.15">
      <c r="B39" s="170"/>
      <c r="C39" s="809"/>
      <c r="D39" s="228"/>
      <c r="E39" s="223"/>
      <c r="F39" s="221" t="s">
        <v>233</v>
      </c>
      <c r="G39" s="418">
        <f>+ｱ.燃え殻!$Z$28</f>
        <v>0</v>
      </c>
      <c r="H39" s="418">
        <f>+ｲ.汚泥!$Z$28</f>
        <v>14</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3500</v>
      </c>
      <c r="W39" s="418">
        <f>+ﾁ.動物のふん尿!$Z$28</f>
        <v>0</v>
      </c>
      <c r="X39" s="418">
        <f>+ﾂ.動物の死体!$Z$28</f>
        <v>0</v>
      </c>
      <c r="Y39" s="418">
        <f>+ﾃ.ばいじん!$Z$28</f>
        <v>0</v>
      </c>
      <c r="Z39" s="419">
        <f>+ﾄ.混合廃棄物その他!$Z$28</f>
        <v>5</v>
      </c>
      <c r="AA39" s="420">
        <f t="shared" si="4"/>
        <v>3519</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2</v>
      </c>
      <c r="W42" s="421">
        <f>+ﾁ.動物のふん尿!$Q$33</f>
        <v>0</v>
      </c>
      <c r="X42" s="421">
        <f>+ﾂ.動物の死体!$Q$33</f>
        <v>0</v>
      </c>
      <c r="Y42" s="421">
        <f>+ﾃ.ばいじん!$Q$33</f>
        <v>0</v>
      </c>
      <c r="Z42" s="422">
        <f>+ﾄ.混合廃棄物その他!$Q$33</f>
        <v>0</v>
      </c>
      <c r="AA42" s="423">
        <f>SUM(G42:Z42)</f>
        <v>2</v>
      </c>
    </row>
    <row r="43" spans="2:27" ht="24" customHeight="1" x14ac:dyDescent="0.15">
      <c r="B43" s="170"/>
      <c r="C43" s="128" t="s">
        <v>235</v>
      </c>
      <c r="D43" s="789" t="s">
        <v>349</v>
      </c>
      <c r="E43" s="789"/>
      <c r="F43" s="790"/>
      <c r="G43" s="427">
        <f>+ｱ.燃え殻!$AK$27</f>
        <v>0</v>
      </c>
      <c r="H43" s="427">
        <f>+ｲ.汚泥!$AK$27</f>
        <v>14</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0</v>
      </c>
      <c r="U43" s="427">
        <f>+ｿ.鉱さい!$AK$27</f>
        <v>0</v>
      </c>
      <c r="V43" s="427">
        <f>+ﾀ.がれき類!$AK$27</f>
        <v>3502</v>
      </c>
      <c r="W43" s="427">
        <f>+ﾁ.動物のふん尿!$AK$27</f>
        <v>0</v>
      </c>
      <c r="X43" s="427">
        <f>+ﾂ.動物の死体!$AK$27</f>
        <v>0</v>
      </c>
      <c r="Y43" s="427">
        <f>+ﾃ.ばいじん!$AK$27</f>
        <v>0</v>
      </c>
      <c r="Z43" s="428">
        <f>+ﾄ.混合廃棄物その他!$AK$27</f>
        <v>5</v>
      </c>
      <c r="AA43" s="429">
        <f t="shared" si="4"/>
        <v>3521</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799" t="s">
        <v>237</v>
      </c>
      <c r="F45" s="800"/>
      <c r="G45" s="433">
        <f>+ｱ.燃え殻!$AR$24</f>
        <v>0</v>
      </c>
      <c r="H45" s="433">
        <f>+ｲ.汚泥!$AR$24</f>
        <v>14</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3500</v>
      </c>
      <c r="W45" s="433">
        <f>+ﾁ.動物のふん尿!$AR$24</f>
        <v>0</v>
      </c>
      <c r="X45" s="433">
        <f>+ﾂ.動物の死体!$AR$24</f>
        <v>0</v>
      </c>
      <c r="Y45" s="433">
        <f>+ﾃ.ばいじん!$AR$24</f>
        <v>0</v>
      </c>
      <c r="Z45" s="434">
        <f>+ﾄ.混合廃棄物その他!$AR$24</f>
        <v>5</v>
      </c>
      <c r="AA45" s="435">
        <f t="shared" si="4"/>
        <v>3519</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27.9</v>
      </c>
      <c r="I55" s="480">
        <f t="shared" si="10"/>
        <v>0</v>
      </c>
      <c r="J55" s="480">
        <f t="shared" si="10"/>
        <v>0</v>
      </c>
      <c r="K55" s="480">
        <f t="shared" si="10"/>
        <v>0</v>
      </c>
      <c r="L55" s="480">
        <f t="shared" si="10"/>
        <v>0</v>
      </c>
      <c r="M55" s="480">
        <f t="shared" si="10"/>
        <v>0</v>
      </c>
      <c r="N55" s="480">
        <f t="shared" si="10"/>
        <v>0</v>
      </c>
      <c r="O55" s="480">
        <f t="shared" si="10"/>
        <v>0</v>
      </c>
      <c r="P55" s="480">
        <f t="shared" si="10"/>
        <v>0</v>
      </c>
      <c r="Q55" s="480">
        <f t="shared" si="10"/>
        <v>0</v>
      </c>
      <c r="R55" s="480">
        <f t="shared" si="10"/>
        <v>0</v>
      </c>
      <c r="S55" s="480">
        <f t="shared" si="10"/>
        <v>0</v>
      </c>
      <c r="T55" s="480">
        <f t="shared" si="10"/>
        <v>0</v>
      </c>
      <c r="U55" s="480">
        <f t="shared" si="10"/>
        <v>0</v>
      </c>
      <c r="V55" s="480">
        <f t="shared" si="10"/>
        <v>6983.2000000000007</v>
      </c>
      <c r="W55" s="480">
        <f t="shared" si="10"/>
        <v>0</v>
      </c>
      <c r="X55" s="480">
        <f t="shared" si="10"/>
        <v>0</v>
      </c>
      <c r="Y55" s="480">
        <f t="shared" si="10"/>
        <v>0</v>
      </c>
      <c r="Z55" s="480">
        <f t="shared" si="10"/>
        <v>9.1999999999999993</v>
      </c>
      <c r="AA55" s="481">
        <f>+AA9+AA19+AA20</f>
        <v>7020.3</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6年  6  月  30  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横浜市旭区都岡町44-11</v>
      </c>
      <c r="M16" s="884"/>
      <c r="N16" s="884"/>
      <c r="O16" s="884"/>
      <c r="P16" s="884"/>
      <c r="Q16" s="884"/>
      <c r="R16" s="884"/>
      <c r="S16" s="884"/>
      <c r="T16" s="884"/>
      <c r="U16" s="282"/>
    </row>
    <row r="17" spans="1:21" ht="26.25" customHeight="1" x14ac:dyDescent="0.15">
      <c r="C17" s="86"/>
      <c r="I17" s="25"/>
      <c r="J17" s="25" t="s">
        <v>7</v>
      </c>
      <c r="K17" s="25"/>
      <c r="L17" s="884" t="str">
        <f>+表紙!L41</f>
        <v>北海工業(株)　代表取締役　河野裕規</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045-958-0764</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北海工業　株式会社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2836</v>
      </c>
      <c r="Q25" s="891"/>
      <c r="R25" s="891"/>
      <c r="S25" s="891"/>
      <c r="T25" s="891"/>
      <c r="U25" s="892"/>
    </row>
    <row r="26" spans="1:21" ht="26.25" customHeight="1" x14ac:dyDescent="0.15">
      <c r="C26" s="538" t="s">
        <v>11</v>
      </c>
      <c r="D26" s="539"/>
      <c r="E26" s="540"/>
      <c r="F26" s="906" t="str">
        <f>+表紙!F50</f>
        <v>横浜市旭区都岡町44-11</v>
      </c>
      <c r="G26" s="907"/>
      <c r="H26" s="907"/>
      <c r="I26" s="907"/>
      <c r="J26" s="907"/>
      <c r="K26" s="907"/>
      <c r="L26" s="907"/>
      <c r="M26" s="907"/>
      <c r="N26" s="341" t="s">
        <v>172</v>
      </c>
      <c r="O26"/>
      <c r="P26"/>
      <c r="Q26" s="901" t="str">
        <f>IF(+表紙!Q50="","",+表紙!Q50)</f>
        <v>045-958-0764</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総合工事業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607</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9名</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3</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3499.3</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3</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3521</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処分時の分別（アスファルト廃材・コンクリート廃材・旧路盤等）</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現場での発生材の分別（アスファルト廃材・コンクリート廃材・旧路盤等）</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現場での発生材の分別（アスファルト廃材・コンクリート廃材・旧路盤等）</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3499.3</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t="str">
        <f>+表紙!K209</f>
        <v>0</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3497.9</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3521</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0</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3519</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D19" zoomScaleNormal="10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14</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13.9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14</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14</v>
      </c>
      <c r="P27" s="718"/>
      <c r="Q27" s="718"/>
      <c r="R27" s="718"/>
      <c r="S27" s="49" t="s">
        <v>38</v>
      </c>
      <c r="T27" s="70"/>
      <c r="U27" s="70"/>
      <c r="X27" s="68" t="s">
        <v>39</v>
      </c>
      <c r="Y27" s="71"/>
      <c r="AG27" s="58"/>
      <c r="AH27" s="58"/>
      <c r="AI27" s="58"/>
      <c r="AJ27" s="58"/>
      <c r="AK27" s="668">
        <f>+AG18+O27</f>
        <v>14</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14</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13.9</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14</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13.9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9"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北海工業　株式会社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2024-05-15T06:40:48Z</dcterms:created>
  <dcterms:modified xsi:type="dcterms:W3CDTF">2024-09-09T01:48:23Z</dcterms:modified>
</cp:coreProperties>
</file>