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990" tabRatio="808"/>
  </bookViews>
  <sheets>
    <sheet name="表紙" sheetId="95" r:id="rId1"/>
    <sheet name="ｱ.燃え殻" sheetId="2" state="hidden" r:id="rId2"/>
    <sheet name="ｲ.汚泥" sheetId="74" r:id="rId3"/>
    <sheet name="ｳ.廃油" sheetId="75" state="hidden" r:id="rId4"/>
    <sheet name="ｴ.廃酸" sheetId="76" state="hidden" r:id="rId5"/>
    <sheet name="ｵ.廃ｱﾙｶﾘ" sheetId="77" state="hidden" r:id="rId6"/>
    <sheet name="ｶ.廃ﾌﾟﾗ類" sheetId="78" r:id="rId7"/>
    <sheet name="ｷ.紙くず" sheetId="85" state="hidden" r:id="rId8"/>
    <sheet name="ｸ.木くず" sheetId="86" r:id="rId9"/>
    <sheet name="ｹ.繊維くず" sheetId="87" r:id="rId10"/>
    <sheet name="ｺ.動植物性残さ" sheetId="88" state="hidden" r:id="rId11"/>
    <sheet name="ｻ.動物系固形不要物" sheetId="89" state="hidden" r:id="rId12"/>
    <sheet name="ｼ.ｺﾞﾑくず" sheetId="79" state="hidden" r:id="rId13"/>
    <sheet name="ｽ.金属くず" sheetId="81" state="hidden" r:id="rId14"/>
    <sheet name="ｾ.ｶﾞﾗｽ･ｺﾝｸﾘ･陶磁器くず" sheetId="84" r:id="rId15"/>
    <sheet name="ｿ.鉱さい" sheetId="82" state="hidden" r:id="rId16"/>
    <sheet name="ﾀ.がれき類" sheetId="80" r:id="rId17"/>
    <sheet name="ﾁ.動物のふん尿" sheetId="90" state="hidden" r:id="rId18"/>
    <sheet name="ﾂ.動物の死体" sheetId="91" state="hidden" r:id="rId19"/>
    <sheet name="ﾃ.ばいじん" sheetId="83" state="hidden"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workbook>
</file>

<file path=xl/calcChain.xml><?xml version="1.0" encoding="utf-8"?>
<calcChain xmlns="http://schemas.openxmlformats.org/spreadsheetml/2006/main">
  <c r="AA28" i="86" l="1"/>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81"/>
  <c r="S52" i="94" s="1"/>
  <c r="AL31" i="79"/>
  <c r="R52" i="94" s="1"/>
  <c r="AL31" i="89"/>
  <c r="Q52" i="94" s="1"/>
  <c r="AL31" i="88"/>
  <c r="P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W45" i="94"/>
  <c r="M45" i="94"/>
  <c r="F12" i="89"/>
  <c r="H24" i="89" s="1"/>
  <c r="Y18" i="91"/>
  <c r="P16" i="91" s="1"/>
  <c r="X50" i="94" s="1"/>
  <c r="H31" i="87" l="1"/>
  <c r="N45" i="94"/>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L31" i="87" s="1"/>
  <c r="O52" i="94" s="1"/>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AL31" i="80"/>
  <c r="V52" i="94" s="1"/>
  <c r="V43" i="94"/>
  <c r="H29" i="84"/>
  <c r="AL31" i="84"/>
  <c r="T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<sst xmlns="http://schemas.openxmlformats.org/spreadsheetml/2006/main" count="3274" uniqueCount="461">
  <si>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</si>
  <si>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</si>
  <si>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</si>
  <si>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</si>
  <si>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</si>
  <si>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</si>
  <si>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</si>
  <si>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</si>
  <si>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</si>
  <si>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</si>
  <si>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</si>
  <si>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</si>
  <si>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</si>
  <si>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</si>
  <si>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</si>
  <si>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</si>
  <si>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</si>
  <si>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</si>
  <si>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</si>
  <si>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</si>
  <si>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</si>
  <si>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</si>
  <si>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</si>
  <si>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</si>
  <si>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</si>
  <si>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</si>
  <si>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</si>
  <si>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</si>
  <si>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</si>
  <si>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</si>
  <si>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</si>
  <si>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</si>
  <si>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</si>
  <si>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</si>
  <si>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</si>
  <si>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</si>
  <si>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</si>
  <si>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</si>
  <si>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</si>
  <si>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</si>
  <si>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</si>
  <si>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</si>
  <si>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</si>
  <si>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</si>
  <si>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</si>
  <si>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</si>
  <si>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</si>
  <si>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</si>
  <si>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</si>
  <si>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</si>
  <si>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</si>
  <si>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</si>
  <si>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</si>
  <si>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</si>
  <si>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</si>
  <si>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</si>
  <si>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</si>
  <si>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</si>
  <si>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</si>
  <si>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</si>
  <si>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</si>
  <si>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</si>
  <si>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</si>
  <si>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</si>
  <si>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</si>
  <si>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</si>
  <si>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</si>
  <si>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</si>
  <si>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</si>
  <si>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</si>
  <si>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</si>
  <si>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</si>
  <si>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</si>
  <si>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</si>
  <si>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</si>
  <si>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</si>
  <si>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</si>
  <si>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</si>
  <si>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</si>
  <si>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</si>
  <si>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</si>
  <si>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</si>
  <si>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</si>
  <si>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</si>
  <si>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</si>
  <si>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</si>
  <si>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</si>
  <si>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</si>
  <si>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</si>
  <si>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</si>
  <si>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</si>
  <si>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</si>
  <si>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</si>
  <si>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</si>
  <si>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</si>
  <si>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</si>
  <si>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</si>
  <si>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</si>
  <si>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</si>
  <si>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</si>
  <si>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</si>
  <si>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</si>
  <si>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</si>
  <si>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</si>
  <si>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</si>
  <si>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</si>
  <si>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</si>
  <si>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</si>
  <si>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</si>
  <si>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</si>
  <si>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</si>
  <si>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</si>
  <si>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</si>
  <si>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</si>
  <si>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</si>
  <si>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</si>
  <si>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</si>
  <si>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</si>
  <si>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</si>
  <si>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</si>
  <si>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</si>
  <si>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</si>
  <si>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</si>
  <si>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</si>
  <si>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</si>
  <si>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</si>
  <si>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</si>
  <si>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</si>
  <si>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</si>
  <si>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</si>
  <si>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</si>
  <si>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</si>
  <si>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</si>
  <si>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</si>
  <si>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</si>
  <si>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</si>
  <si>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</si>
  <si>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</si>
  <si>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</si>
  <si>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</si>
  <si>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</si>
  <si>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</si>
  <si>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</si>
  <si>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</si>
  <si>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</si>
  <si>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</si>
  <si>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</si>
  <si>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</si>
  <si>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</si>
  <si>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</si>
  <si>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</si>
  <si>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</si>
  <si>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</si>
  <si>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</si>
  <si>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</si>
  <si>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</si>
  <si>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</si>
  <si>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</si>
  <si>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</si>
  <si>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</si>
  <si>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</si>
  <si>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</si>
  <si>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</si>
  <si>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</si>
  <si>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</si>
  <si>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</si>
  <si>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</si>
  <si>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</si>
  <si>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</si>
  <si>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</si>
  <si>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</si>
  <si>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</si>
  <si>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</si>
  <si>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</si>
  <si>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</si>
  <si>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</si>
  <si>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</si>
  <si>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</si>
  <si>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</si>
  <si>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</si>
  <si>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</si>
  <si>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</si>
  <si>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</si>
  <si>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</si>
  <si>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</si>
  <si>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</si>
  <si>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</si>
  <si>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</si>
  <si>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</si>
  <si>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</si>
  <si>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</si>
  <si>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</si>
  <si>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</si>
  <si>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</si>
  <si>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</si>
  <si>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</si>
  <si>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</si>
  <si>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</si>
  <si>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</si>
  <si>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</si>
  <si>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</si>
  <si>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</si>
  <si>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</si>
  <si>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</si>
  <si>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</si>
  <si>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</si>
  <si>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</si>
  <si>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</si>
  <si>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</si>
  <si>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</si>
  <si>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</si>
  <si>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</si>
  <si>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</si>
  <si>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</si>
  <si>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</si>
  <si>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</si>
  <si>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</si>
  <si>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</si>
  <si>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</si>
  <si>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</si>
  <si>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</si>
  <si>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</si>
  <si>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</si>
  <si>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</si>
  <si>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</si>
  <si>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</si>
  <si>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</si>
  <si>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</si>
  <si>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</si>
  <si>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</si>
  <si>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</si>
  <si>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</si>
  <si>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</si>
  <si>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</si>
  <si>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</si>
  <si>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</si>
  <si>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</si>
  <si>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</si>
  <si>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</si>
  <si>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</si>
  <si>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</si>
  <si>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</si>
  <si>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</si>
  <si>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</si>
  <si>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</si>
  <si>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</si>
  <si>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</si>
  <si>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</si>
  <si>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</si>
  <si>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</si>
  <si>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</si>
  <si>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</si>
  <si>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</si>
  <si>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</si>
  <si>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</si>
  <si>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</si>
  <si>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</si>
  <si>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</si>
  <si>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</si>
  <si>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</si>
  <si>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</si>
  <si>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</si>
  <si>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</si>
  <si>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</si>
  <si>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</si>
  <si>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</si>
  <si>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</si>
  <si>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</si>
  <si>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</si>
  <si>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</si>
  <si>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</si>
  <si>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</si>
  <si>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</si>
  <si>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</si>
  <si>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</si>
  <si>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</si>
  <si>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</si>
  <si>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</si>
  <si>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</si>
  <si>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</si>
  <si>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</si>
  <si>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</si>
  <si>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</si>
  <si>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</si>
  <si>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</si>
  <si>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</si>
  <si>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</si>
  <si>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</si>
  <si>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</si>
  <si>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</si>
  <si>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</si>
  <si>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</si>
  <si>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</si>
  <si>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</si>
  <si>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</si>
  <si>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</si>
  <si>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</si>
  <si>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</si>
  <si>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</si>
  <si>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</si>
  <si>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</si>
  <si>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</si>
  <si>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</si>
  <si>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</si>
  <si>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</si>
  <si>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</si>
  <si>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</si>
  <si>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</si>
  <si>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</si>
  <si>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</si>
  <si>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</si>
  <si>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</si>
  <si>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</si>
  <si>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</si>
  <si>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</si>
  <si>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</si>
  <si>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</si>
  <si>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</si>
  <si>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</si>
  <si>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</si>
  <si>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</si>
  <si>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</si>
  <si>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</si>
  <si>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</si>
  <si>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</si>
  <si>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</si>
  <si>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</si>
  <si>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</si>
  <si>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</si>
  <si>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</si>
  <si>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</si>
  <si>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</si>
  <si>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</si>
  <si>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</si>
  <si>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</si>
  <si>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</si>
  <si>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</si>
  <si>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</si>
  <si>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</si>
  <si>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</si>
  <si>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</si>
  <si>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</si>
  <si>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</si>
  <si>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</si>
  <si>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</si>
  <si>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</si>
  <si>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</si>
  <si>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</si>
  <si>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</si>
  <si>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</si>
  <si>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</si>
  <si>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</si>
  <si>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</si>
  <si>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</si>
  <si>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</si>
  <si>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</si>
  <si>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</si>
  <si>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</si>
  <si>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</si>
  <si>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</si>
  <si>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</si>
  <si>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</si>
  <si>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</si>
  <si>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</si>
  <si>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</si>
  <si>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</si>
  <si>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</si>
  <si>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</si>
  <si>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</si>
  <si>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</si>
  <si>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</si>
  <si>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</si>
  <si>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</si>
  <si>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</si>
  <si>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</si>
  <si>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</si>
  <si>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</si>
  <si>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</si>
  <si>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</si>
  <si>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</si>
  <si>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</si>
  <si>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</si>
  <si>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</si>
  <si>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</si>
  <si>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</si>
  <si>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</si>
  <si>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</si>
  <si>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</si>
  <si>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</si>
  <si>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</si>
  <si>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</si>
  <si>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</si>
  <si>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</si>
  <si>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</si>
  <si>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</si>
  <si>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</si>
  <si>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</si>
  <si>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</si>
  <si>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</si>
  <si>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</si>
  <si>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</si>
  <si>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</si>
  <si>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</si>
  <si>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</si>
  <si>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</si>
  <si>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</si>
  <si>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</si>
  <si>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</si>
  <si>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</si>
  <si>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</si>
  <si>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</si>
  <si>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</si>
  <si>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</si>
  <si>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</si>
  <si>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</si>
  <si>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</si>
  <si>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</si>
  <si>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</si>
  <si>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</si>
  <si>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</si>
  <si>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</si>
  <si>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</si>
  <si>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</si>
  <si>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</si>
  <si>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</si>
  <si>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</si>
  <si>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</si>
  <si>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</si>
  <si>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</si>
  <si>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</si>
  <si>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</si>
  <si>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</si>
  <si>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</si>
  <si>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</si>
  <si>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</si>
  <si>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</si>
  <si>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</si>
  <si>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</si>
  <si>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</si>
  <si>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</si>
  <si>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</si>
  <si>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</si>
  <si>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</si>
  <si>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</si>
  <si>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</si>
  <si>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</si>
  <si>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</si>
  <si>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</si>
  <si>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</si>
  <si>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</si>
  <si>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</si>
  <si>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</si>
  <si>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03-5446-1388</t>
    <phoneticPr fontId="3"/>
  </si>
  <si>
    <t>株式会社都市テクノの解体工事現場</t>
    <phoneticPr fontId="3"/>
  </si>
  <si>
    <t>横浜市内各所</t>
    <phoneticPr fontId="3"/>
  </si>
  <si>
    <t>Ｄ－建設業</t>
    <phoneticPr fontId="3"/>
  </si>
  <si>
    <t>解体工事業</t>
    <phoneticPr fontId="3"/>
  </si>
  <si>
    <t>東京都港区芝2丁目5-6 
芝256スクエアビル5階</t>
  </si>
  <si>
    <t>株式会社都市テクノ 
代表取締役 島村　智之</t>
  </si>
  <si>
    <t>横浜市長</t>
  </si>
  <si>
    <t>03-5446-1388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</si>
</sst>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5" zoomScaleNormal="100" zoomScaleSheetLayoutView="100" workbookViewId="0">
      <selection activeCell="L52" sqref="L52:O52"/>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451</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v>45473</v>
      </c>
      <c r="M34" s="483"/>
      <c r="N34" s="483"/>
      <c r="O34" s="484"/>
      <c r="Q34" s="20"/>
      <c r="R34" s="20"/>
      <c r="S34" s="20"/>
    </row>
    <row r="35" spans="1:19" ht="11.25" customHeight="1" x14ac:dyDescent="0.15">
      <c r="C35" s="78"/>
      <c r="O35" s="80"/>
      <c r="Q35" s="20"/>
      <c r="R35" s="20"/>
      <c r="S35" s="20"/>
    </row>
    <row r="36" spans="1:19" ht="13.5" x14ac:dyDescent="0.15">
      <c r="C36" s="514" t="s">
        <v>459</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457</v>
      </c>
      <c r="K39" s="473"/>
      <c r="L39" s="474"/>
      <c r="M39" s="474"/>
      <c r="N39" s="474"/>
      <c r="O39" s="475"/>
      <c r="Q39" s="20"/>
      <c r="R39" s="20"/>
    </row>
    <row r="40" spans="1:19" ht="26.25" customHeight="1" x14ac:dyDescent="0.15">
      <c r="C40" s="78"/>
      <c r="H40" s="23" t="s">
        <v>7</v>
      </c>
      <c r="I40" s="23"/>
      <c r="J40" s="473" t="s">
        <v>458</v>
      </c>
      <c r="K40" s="473"/>
      <c r="L40" s="474"/>
      <c r="M40" s="474"/>
      <c r="N40" s="474"/>
      <c r="O40" s="475"/>
    </row>
    <row r="41" spans="1:19" x14ac:dyDescent="0.15">
      <c r="C41" s="78"/>
      <c r="J41" s="21" t="s">
        <v>8</v>
      </c>
      <c r="O41" s="79"/>
    </row>
    <row r="42" spans="1:19" x14ac:dyDescent="0.15">
      <c r="C42" s="78"/>
      <c r="J42" s="24" t="s">
        <v>9</v>
      </c>
      <c r="K42" s="24"/>
      <c r="L42" s="526" t="s">
        <v>460</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453</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2856</v>
      </c>
      <c r="N48" s="489"/>
      <c r="O48" s="490"/>
    </row>
    <row r="49" spans="3:21" ht="18" customHeight="1" x14ac:dyDescent="0.15">
      <c r="C49" s="467" t="s">
        <v>11</v>
      </c>
      <c r="D49" s="468"/>
      <c r="E49" s="469"/>
      <c r="F49" s="522" t="s">
        <v>454</v>
      </c>
      <c r="G49" s="523"/>
      <c r="H49" s="523"/>
      <c r="I49" s="523"/>
      <c r="J49" s="523"/>
      <c r="K49" s="523"/>
      <c r="L49" s="126" t="s">
        <v>172</v>
      </c>
      <c r="M49" s="394"/>
      <c r="N49" s="491" t="s">
        <v>452</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455</v>
      </c>
      <c r="G52" s="427"/>
      <c r="H52" s="427"/>
      <c r="I52" s="427"/>
      <c r="J52" s="30" t="s">
        <v>47</v>
      </c>
      <c r="K52" s="30"/>
      <c r="L52" s="428" t="s">
        <v>456</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v>883.5</v>
      </c>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v>4</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27051.699999999997</v>
      </c>
      <c r="I63" s="241" t="s">
        <v>4</v>
      </c>
      <c r="J63" s="447" t="s">
        <v>324</v>
      </c>
      <c r="K63" s="448"/>
      <c r="L63" s="449"/>
      <c r="M63" s="442">
        <f>+別紙!AA14</f>
        <v>27051.699999999997</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13025.199999999999</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26037.599999999999</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f>+別紙!AA18</f>
        <v>96</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9" zoomScaleNormal="100" workbookViewId="0">
      <selection activeCell="AO21" sqref="AO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15</v>
      </c>
      <c r="E24" s="603"/>
      <c r="F24" s="603"/>
      <c r="G24" s="195" t="s">
        <v>198</v>
      </c>
      <c r="H24" s="581">
        <f>+F12</f>
        <v>1</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v>
      </c>
      <c r="Q27" s="586"/>
      <c r="R27" s="586"/>
      <c r="S27" s="586"/>
      <c r="T27" s="44" t="s">
        <v>38</v>
      </c>
      <c r="U27" s="64"/>
      <c r="V27" s="64"/>
      <c r="Y27" s="62" t="s">
        <v>39</v>
      </c>
      <c r="Z27" s="65"/>
      <c r="AH27" s="53"/>
      <c r="AI27" s="53"/>
      <c r="AJ27" s="53"/>
      <c r="AK27" s="53"/>
      <c r="AL27" s="549">
        <f>+AH18+P27</f>
        <v>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15</v>
      </c>
      <c r="E29" s="603"/>
      <c r="F29" s="603"/>
      <c r="G29" s="195" t="s">
        <v>198</v>
      </c>
      <c r="H29" s="581">
        <f>+AL27</f>
        <v>1</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14</v>
      </c>
      <c r="E30" s="603"/>
      <c r="F30" s="603"/>
      <c r="G30" s="195" t="s">
        <v>198</v>
      </c>
      <c r="H30" s="581">
        <f>+AL30</f>
        <v>1</v>
      </c>
      <c r="I30" s="582"/>
      <c r="J30" s="195" t="s">
        <v>198</v>
      </c>
      <c r="M30" s="555"/>
      <c r="P30" s="56"/>
      <c r="R30" s="585">
        <f>+ROUND(AA28,1)+ROUND(AA29,1)+ROUND(AA30,1)</f>
        <v>1</v>
      </c>
      <c r="S30" s="586"/>
      <c r="T30" s="586"/>
      <c r="U30" s="586"/>
      <c r="V30" s="44" t="s">
        <v>16</v>
      </c>
      <c r="Y30" s="587" t="s">
        <v>186</v>
      </c>
      <c r="Z30" s="588"/>
      <c r="AA30" s="543">
        <v>0</v>
      </c>
      <c r="AB30" s="544"/>
      <c r="AC30" s="544"/>
      <c r="AD30" s="544"/>
      <c r="AE30" s="544"/>
      <c r="AF30" s="44" t="s">
        <v>13</v>
      </c>
      <c r="AL30" s="535">
        <v>1</v>
      </c>
      <c r="AM30" s="536"/>
      <c r="AN30" s="536"/>
      <c r="AO30" s="536"/>
      <c r="AP30" s="52" t="s">
        <v>13</v>
      </c>
      <c r="AS30" s="580"/>
      <c r="AT30" s="577"/>
      <c r="AU30" s="577"/>
      <c r="AV30" s="578"/>
      <c r="AW30" s="413"/>
    </row>
    <row r="31" spans="2:49" ht="27" customHeight="1" thickTop="1" thickBot="1" x14ac:dyDescent="0.2">
      <c r="B31" s="614" t="s">
        <v>226</v>
      </c>
      <c r="C31" s="615"/>
      <c r="D31" s="603">
        <v>14.9</v>
      </c>
      <c r="E31" s="603"/>
      <c r="F31" s="603"/>
      <c r="G31" s="195" t="s">
        <v>198</v>
      </c>
      <c r="H31" s="581">
        <f>+AS24</f>
        <v>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4.2</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20" zoomScaleNormal="100" workbookViewId="0">
      <selection activeCell="AL30" sqref="AL30:AO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80.599999999999994</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802</v>
      </c>
      <c r="E24" s="603"/>
      <c r="F24" s="603"/>
      <c r="G24" s="195" t="s">
        <v>198</v>
      </c>
      <c r="H24" s="581">
        <f>+F12</f>
        <v>80.599999999999994</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32</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80.599999999999994</v>
      </c>
      <c r="Q27" s="586"/>
      <c r="R27" s="586"/>
      <c r="S27" s="586"/>
      <c r="T27" s="44" t="s">
        <v>38</v>
      </c>
      <c r="U27" s="64"/>
      <c r="V27" s="64"/>
      <c r="Y27" s="62" t="s">
        <v>39</v>
      </c>
      <c r="Z27" s="65"/>
      <c r="AH27" s="53"/>
      <c r="AI27" s="53"/>
      <c r="AJ27" s="53"/>
      <c r="AK27" s="53"/>
      <c r="AL27" s="549">
        <f>+AH18+P27</f>
        <v>80.599999999999994</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32</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802</v>
      </c>
      <c r="E29" s="603"/>
      <c r="F29" s="603"/>
      <c r="G29" s="195" t="s">
        <v>198</v>
      </c>
      <c r="H29" s="581">
        <f>+AL27</f>
        <v>80.599999999999994</v>
      </c>
      <c r="I29" s="582"/>
      <c r="J29" s="195" t="s">
        <v>198</v>
      </c>
      <c r="M29" s="555"/>
      <c r="P29" s="56"/>
      <c r="Q29" s="144"/>
      <c r="R29" s="51" t="s">
        <v>183</v>
      </c>
      <c r="S29" s="557" t="s">
        <v>33</v>
      </c>
      <c r="T29" s="571"/>
      <c r="U29" s="571"/>
      <c r="V29" s="572"/>
      <c r="W29" s="48"/>
      <c r="X29" s="66"/>
      <c r="Y29" s="587" t="s">
        <v>258</v>
      </c>
      <c r="Z29" s="588"/>
      <c r="AA29" s="543">
        <v>48.6</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527.9</v>
      </c>
      <c r="E30" s="603"/>
      <c r="F30" s="603"/>
      <c r="G30" s="195" t="s">
        <v>198</v>
      </c>
      <c r="H30" s="581">
        <f>+AL30</f>
        <v>53.2</v>
      </c>
      <c r="I30" s="582"/>
      <c r="J30" s="195" t="s">
        <v>198</v>
      </c>
      <c r="M30" s="555"/>
      <c r="P30" s="56"/>
      <c r="R30" s="585">
        <f>+ROUND(AA28,1)+ROUND(AA29,1)+ROUND(AA30,1)</f>
        <v>80.599999999999994</v>
      </c>
      <c r="S30" s="586"/>
      <c r="T30" s="586"/>
      <c r="U30" s="586"/>
      <c r="V30" s="44" t="s">
        <v>16</v>
      </c>
      <c r="Y30" s="587" t="s">
        <v>186</v>
      </c>
      <c r="Z30" s="588"/>
      <c r="AA30" s="543">
        <v>0</v>
      </c>
      <c r="AB30" s="544"/>
      <c r="AC30" s="544"/>
      <c r="AD30" s="544"/>
      <c r="AE30" s="544"/>
      <c r="AF30" s="44" t="s">
        <v>13</v>
      </c>
      <c r="AL30" s="535">
        <v>53.2</v>
      </c>
      <c r="AM30" s="536"/>
      <c r="AN30" s="536"/>
      <c r="AO30" s="536"/>
      <c r="AP30" s="52" t="s">
        <v>13</v>
      </c>
      <c r="AS30" s="580"/>
      <c r="AT30" s="577"/>
      <c r="AU30" s="577"/>
      <c r="AV30" s="578"/>
      <c r="AW30" s="413"/>
    </row>
    <row r="31" spans="2:49" ht="27" customHeight="1" thickTop="1" thickBot="1" x14ac:dyDescent="0.2">
      <c r="B31" s="614" t="s">
        <v>226</v>
      </c>
      <c r="C31" s="615"/>
      <c r="D31" s="603">
        <v>207.1</v>
      </c>
      <c r="E31" s="603"/>
      <c r="F31" s="603"/>
      <c r="G31" s="195" t="s">
        <v>198</v>
      </c>
      <c r="H31" s="581">
        <f>+AS24</f>
        <v>32</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9"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20540.599999999999</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24033.3</v>
      </c>
      <c r="E24" s="603"/>
      <c r="F24" s="603"/>
      <c r="G24" s="195" t="s">
        <v>198</v>
      </c>
      <c r="H24" s="581">
        <f>+F12</f>
        <v>20540.599999999999</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20307.5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20540.599999999999</v>
      </c>
      <c r="Q27" s="586"/>
      <c r="R27" s="586"/>
      <c r="S27" s="586"/>
      <c r="T27" s="44" t="s">
        <v>38</v>
      </c>
      <c r="U27" s="64"/>
      <c r="V27" s="64"/>
      <c r="Y27" s="62" t="s">
        <v>39</v>
      </c>
      <c r="Z27" s="65"/>
      <c r="AH27" s="53"/>
      <c r="AI27" s="53"/>
      <c r="AJ27" s="53"/>
      <c r="AK27" s="53"/>
      <c r="AL27" s="549">
        <f>+AH18+P27</f>
        <v>20540.599999999999</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20307.5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24033.3</v>
      </c>
      <c r="E29" s="603"/>
      <c r="F29" s="603"/>
      <c r="G29" s="195" t="s">
        <v>198</v>
      </c>
      <c r="H29" s="581">
        <f>+AL27</f>
        <v>20540.599999999999</v>
      </c>
      <c r="I29" s="582"/>
      <c r="J29" s="195" t="s">
        <v>198</v>
      </c>
      <c r="M29" s="555"/>
      <c r="P29" s="56"/>
      <c r="Q29" s="144"/>
      <c r="R29" s="51" t="s">
        <v>183</v>
      </c>
      <c r="S29" s="557" t="s">
        <v>33</v>
      </c>
      <c r="T29" s="571"/>
      <c r="U29" s="571"/>
      <c r="V29" s="572"/>
      <c r="W29" s="48"/>
      <c r="X29" s="66"/>
      <c r="Y29" s="587" t="s">
        <v>258</v>
      </c>
      <c r="Z29" s="588"/>
      <c r="AA29" s="543">
        <v>187.1</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11274.8</v>
      </c>
      <c r="E30" s="603"/>
      <c r="F30" s="603"/>
      <c r="G30" s="195" t="s">
        <v>198</v>
      </c>
      <c r="H30" s="581">
        <f>+AL30</f>
        <v>7490.1</v>
      </c>
      <c r="I30" s="582"/>
      <c r="J30" s="195" t="s">
        <v>198</v>
      </c>
      <c r="M30" s="555"/>
      <c r="P30" s="56"/>
      <c r="R30" s="585">
        <f>+ROUND(AA28,1)+ROUND(AA29,1)+ROUND(AA30,1)</f>
        <v>20494.599999999999</v>
      </c>
      <c r="S30" s="586"/>
      <c r="T30" s="586"/>
      <c r="U30" s="586"/>
      <c r="V30" s="44" t="s">
        <v>16</v>
      </c>
      <c r="Y30" s="587" t="s">
        <v>186</v>
      </c>
      <c r="Z30" s="588"/>
      <c r="AA30" s="543">
        <v>0</v>
      </c>
      <c r="AB30" s="544"/>
      <c r="AC30" s="544"/>
      <c r="AD30" s="544"/>
      <c r="AE30" s="544"/>
      <c r="AF30" s="44" t="s">
        <v>13</v>
      </c>
      <c r="AL30" s="535">
        <v>7490.1</v>
      </c>
      <c r="AM30" s="536"/>
      <c r="AN30" s="536"/>
      <c r="AO30" s="536"/>
      <c r="AP30" s="52" t="s">
        <v>13</v>
      </c>
      <c r="AS30" s="580"/>
      <c r="AT30" s="577"/>
      <c r="AU30" s="577"/>
      <c r="AV30" s="578"/>
      <c r="AW30" s="413"/>
    </row>
    <row r="31" spans="2:49" ht="27" customHeight="1" thickTop="1" thickBot="1" x14ac:dyDescent="0.2">
      <c r="B31" s="614" t="s">
        <v>226</v>
      </c>
      <c r="C31" s="615"/>
      <c r="D31" s="603">
        <v>23916.9</v>
      </c>
      <c r="E31" s="603"/>
      <c r="F31" s="603"/>
      <c r="G31" s="195" t="s">
        <v>198</v>
      </c>
      <c r="H31" s="581">
        <f>+AS24</f>
        <v>20307.5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46</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株式会社都市テクノの解体工事現場</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D35" sqref="D3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362.1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1017.8</v>
      </c>
      <c r="E24" s="603"/>
      <c r="F24" s="603"/>
      <c r="G24" s="195" t="s">
        <v>198</v>
      </c>
      <c r="H24" s="581">
        <f>+F12</f>
        <v>362.1</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242.7</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362.1</v>
      </c>
      <c r="Q27" s="586"/>
      <c r="R27" s="586"/>
      <c r="S27" s="586"/>
      <c r="T27" s="44" t="s">
        <v>38</v>
      </c>
      <c r="U27" s="64"/>
      <c r="V27" s="64"/>
      <c r="Y27" s="62" t="s">
        <v>39</v>
      </c>
      <c r="Z27" s="65"/>
      <c r="AH27" s="53"/>
      <c r="AI27" s="53"/>
      <c r="AJ27" s="53"/>
      <c r="AK27" s="53"/>
      <c r="AL27" s="549">
        <f>+AH18+P27</f>
        <v>362.1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242.7</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1017.8</v>
      </c>
      <c r="E29" s="603"/>
      <c r="F29" s="603"/>
      <c r="G29" s="195" t="s">
        <v>198</v>
      </c>
      <c r="H29" s="581">
        <f>+AL27</f>
        <v>362.1</v>
      </c>
      <c r="I29" s="582"/>
      <c r="J29" s="195" t="s">
        <v>198</v>
      </c>
      <c r="M29" s="555"/>
      <c r="P29" s="56"/>
      <c r="Q29" s="144"/>
      <c r="R29" s="51" t="s">
        <v>183</v>
      </c>
      <c r="S29" s="557" t="s">
        <v>33</v>
      </c>
      <c r="T29" s="571"/>
      <c r="U29" s="571"/>
      <c r="V29" s="572"/>
      <c r="W29" s="48"/>
      <c r="X29" s="66"/>
      <c r="Y29" s="587" t="s">
        <v>258</v>
      </c>
      <c r="Z29" s="588"/>
      <c r="AA29" s="543">
        <v>119.4</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1014.1</v>
      </c>
      <c r="E30" s="603"/>
      <c r="F30" s="603"/>
      <c r="G30" s="195" t="s">
        <v>198</v>
      </c>
      <c r="H30" s="581">
        <f>+AL30</f>
        <v>361.5</v>
      </c>
      <c r="I30" s="582"/>
      <c r="J30" s="195" t="s">
        <v>198</v>
      </c>
      <c r="M30" s="555"/>
      <c r="P30" s="56"/>
      <c r="R30" s="585">
        <f>+ROUND(AA28,1)+ROUND(AA29,1)+ROUND(AA30,1)</f>
        <v>362.1</v>
      </c>
      <c r="S30" s="586"/>
      <c r="T30" s="586"/>
      <c r="U30" s="586"/>
      <c r="V30" s="44" t="s">
        <v>16</v>
      </c>
      <c r="Y30" s="587" t="s">
        <v>186</v>
      </c>
      <c r="Z30" s="588"/>
      <c r="AA30" s="543">
        <v>0</v>
      </c>
      <c r="AB30" s="544"/>
      <c r="AC30" s="544"/>
      <c r="AD30" s="544"/>
      <c r="AE30" s="544"/>
      <c r="AF30" s="44" t="s">
        <v>13</v>
      </c>
      <c r="AL30" s="535">
        <v>361.5</v>
      </c>
      <c r="AM30" s="536"/>
      <c r="AN30" s="536"/>
      <c r="AO30" s="536"/>
      <c r="AP30" s="52" t="s">
        <v>13</v>
      </c>
      <c r="AS30" s="580"/>
      <c r="AT30" s="577"/>
      <c r="AU30" s="577"/>
      <c r="AV30" s="578"/>
      <c r="AW30" s="413"/>
    </row>
    <row r="31" spans="2:49" ht="27" customHeight="1" thickTop="1" thickBot="1" x14ac:dyDescent="0.2">
      <c r="B31" s="614" t="s">
        <v>226</v>
      </c>
      <c r="C31" s="615"/>
      <c r="D31" s="603">
        <v>733.1</v>
      </c>
      <c r="E31" s="603"/>
      <c r="F31" s="603"/>
      <c r="G31" s="195" t="s">
        <v>198</v>
      </c>
      <c r="H31" s="581">
        <f>+AS24</f>
        <v>242.7</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31.9</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3" zoomScale="70" zoomScaleNormal="70" workbookViewId="0">
      <selection activeCell="Z8" sqref="Z8"/>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株式会社都市テクノの解体工事現場</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0.2</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178.9</v>
      </c>
      <c r="M9" s="320">
        <f>IF(OR(ｷ.紙くず!D24&gt;0,ｷ.紙くず!D24&lt;0),ｷ.紙くず!D24,IF(M$19&gt;0,"0",0))</f>
        <v>0</v>
      </c>
      <c r="N9" s="320">
        <f>IF(OR(ｸ.木くず!D24&gt;0,ｸ.木くず!D24&lt;0),ｸ.木くず!D24,IF(N$19&gt;0,"0",0))</f>
        <v>1004.5</v>
      </c>
      <c r="O9" s="320">
        <f>IF(OR(ｹ.繊維くず!D24&gt;0,ｹ.繊維くず!D24&lt;0),ｹ.繊維くず!D24,IF(O$19&gt;0,"0",0))</f>
        <v>15</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802</v>
      </c>
      <c r="U9" s="320">
        <f>IF(OR(ｿ.鉱さい!D24&gt;0,ｿ.鉱さい!D24&lt;0),ｿ.鉱さい!D24,IF(U$19&gt;0,"0",0))</f>
        <v>0</v>
      </c>
      <c r="V9" s="320">
        <f>IF(OR(ﾀ.がれき類!D24&gt;0,ﾀ.がれき類!D24&lt;0),ﾀ.がれき類!D24,IF(V$19&gt;0,"0",0))</f>
        <v>24033.3</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1017.8</v>
      </c>
      <c r="AA9" s="322">
        <f>IF(SUM(G9:Z9)&gt;0,SUM(G9:Z9),IF(AA$19&gt;0,"0",0))</f>
        <v>27051.699999999997</v>
      </c>
    </row>
    <row r="10" spans="2:27" ht="24" customHeight="1" x14ac:dyDescent="0.15">
      <c r="B10" s="169" t="s">
        <v>352</v>
      </c>
      <c r="C10" s="682" t="s">
        <v>320</v>
      </c>
      <c r="D10" s="682"/>
      <c r="E10" s="682"/>
      <c r="F10" s="683"/>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t="str">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0.2</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178.9</v>
      </c>
      <c r="M14" s="326">
        <f>IF(OR(ｷ.紙くず!D29&gt;0,ｷ.紙くず!D29&lt;0),ｷ.紙くず!D29,IF(M$19&gt;0,"0",0))</f>
        <v>0</v>
      </c>
      <c r="N14" s="326">
        <f>IF(OR(ｸ.木くず!D29&gt;0,ｸ.木くず!D29&lt;0),ｸ.木くず!D29,IF(N$19&gt;0,"0",0))</f>
        <v>1004.5</v>
      </c>
      <c r="O14" s="326">
        <f>IF(OR(ｹ.繊維くず!D29&gt;0,ｹ.繊維くず!D29&lt;0),ｹ.繊維くず!D29,IF(O$19&gt;0,"0",0))</f>
        <v>15</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802</v>
      </c>
      <c r="U14" s="326">
        <f>IF(OR(ｿ.鉱さい!D29&gt;0,ｿ.鉱さい!D29&lt;0),ｿ.鉱さい!D29,IF(U$19&gt;0,"0",0))</f>
        <v>0</v>
      </c>
      <c r="V14" s="326">
        <f>IF(OR(ﾀ.がれき類!D29&gt;0,ﾀ.がれき類!D29&lt;0),ﾀ.がれき類!D29,IF(V$19&gt;0,"0",0))</f>
        <v>24033.3</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1017.8</v>
      </c>
      <c r="AA14" s="328">
        <f t="shared" si="0"/>
        <v>27051.699999999997</v>
      </c>
    </row>
    <row r="15" spans="2:27" ht="24" customHeight="1" x14ac:dyDescent="0.15">
      <c r="B15" s="169" t="s">
        <v>244</v>
      </c>
      <c r="C15" s="684" t="s">
        <v>242</v>
      </c>
      <c r="D15" s="684"/>
      <c r="E15" s="684"/>
      <c r="F15" s="685"/>
      <c r="G15" s="326">
        <f>IF(OR(ｱ.燃え殻!D30&gt;0,ｱ.燃え殻!D30&lt;0),ｱ.燃え殻!D30,IF(G$19&gt;0,"0",0))</f>
        <v>0</v>
      </c>
      <c r="H15" s="326">
        <f>IF(OR(ｲ.汚泥!D30&gt;0,ｲ.汚泥!D30&lt;0),ｲ.汚泥!D30,IF(H$19&gt;0,"0",0))</f>
        <v>0.2</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178.8</v>
      </c>
      <c r="M15" s="326">
        <f>IF(OR(ｷ.紙くず!D30&gt;0,ｷ.紙くず!D30&lt;0),ｷ.紙くず!D30,IF(M$19&gt;0,"0",0))</f>
        <v>0</v>
      </c>
      <c r="N15" s="326">
        <f>IF(OR(ｸ.木くず!D30&gt;0,ｸ.木くず!D30&lt;0),ｸ.木くず!D30,IF(N$19&gt;0,"0",0))</f>
        <v>15.4</v>
      </c>
      <c r="O15" s="326">
        <f>IF(OR(ｹ.繊維くず!D30&gt;0,ｹ.繊維くず!D30&lt;0),ｹ.繊維くず!D30,IF(O$19&gt;0,"0",0))</f>
        <v>14</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527.9</v>
      </c>
      <c r="U15" s="326">
        <f>IF(OR(ｿ.鉱さい!D30&gt;0,ｿ.鉱さい!D30&lt;0),ｿ.鉱さい!D30,IF(U$19&gt;0,"0",0))</f>
        <v>0</v>
      </c>
      <c r="V15" s="326">
        <f>IF(OR(ﾀ.がれき類!D30&gt;0,ﾀ.がれき類!D30&lt;0),ﾀ.がれき類!D30,IF(V$19&gt;0,"0",0))</f>
        <v>11274.8</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1014.1</v>
      </c>
      <c r="AA15" s="328">
        <f t="shared" si="0"/>
        <v>13025.199999999999</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0.2</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160.9</v>
      </c>
      <c r="M16" s="326">
        <f>IF(OR(ｷ.紙くず!D31&gt;0,ｷ.紙くず!D31&lt;0),ｷ.紙くず!D31,IF(M$19&gt;0,"0",0))</f>
        <v>0</v>
      </c>
      <c r="N16" s="326">
        <f>IF(OR(ｸ.木くず!D31&gt;0,ｸ.木くず!D31&lt;0),ｸ.木くず!D31,IF(N$19&gt;0,"0",0))</f>
        <v>1004.5</v>
      </c>
      <c r="O16" s="326">
        <f>IF(OR(ｹ.繊維くず!D31&gt;0,ｹ.繊維くず!D31&lt;0),ｹ.繊維くず!D31,IF(O$19&gt;0,"0",0))</f>
        <v>14.9</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207.1</v>
      </c>
      <c r="U16" s="326">
        <f>IF(OR(ｿ.鉱さい!D31&gt;0,ｿ.鉱さい!D31&lt;0),ｿ.鉱さい!D31,IF(U$19&gt;0,"0",0))</f>
        <v>0</v>
      </c>
      <c r="V16" s="326">
        <f>IF(OR(ﾀ.がれき類!D31&gt;0,ﾀ.がれき類!D31&lt;0),ﾀ.がれき類!D31,IF(V$19&gt;0,"0",0))</f>
        <v>23916.9</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733.1</v>
      </c>
      <c r="AA16" s="328">
        <f t="shared" si="0"/>
        <v>26037.599999999999</v>
      </c>
    </row>
    <row r="17" spans="2:27" ht="24" customHeight="1" x14ac:dyDescent="0.15">
      <c r="B17" s="169"/>
      <c r="C17" s="684" t="s">
        <v>428</v>
      </c>
      <c r="D17" s="684"/>
      <c r="E17" s="684"/>
      <c r="F17" s="685"/>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f>IF(OR(ｲ.汚泥!D33&gt;0,ｲ.汚泥!D33&lt;0),ｲ.汚泥!D33,IF(H$19&gt;0,"0",0))</f>
        <v>0.2</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48.6</v>
      </c>
      <c r="M18" s="329">
        <f>IF(OR(ｷ.紙くず!D33&gt;0,ｷ.紙くず!D33&lt;0),ｷ.紙くず!D33,IF(M$19&gt;0,"0",0))</f>
        <v>0</v>
      </c>
      <c r="N18" s="329">
        <f>IF(OR(ｸ.木くず!D33&gt;0,ｸ.木くず!D33&lt;0),ｸ.木くず!D33,IF(N$19&gt;0,"0",0))</f>
        <v>11.1</v>
      </c>
      <c r="O18" s="329">
        <f>IF(OR(ｹ.繊維くず!D33&gt;0,ｹ.繊維くず!D33&lt;0),ｹ.繊維くず!D33,IF(O$19&gt;0,"0",0))</f>
        <v>4.2</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f>IF(OR(ﾄ.混合廃棄物その他!D33&gt;0,ﾄ.混合廃棄物その他!D33&lt;0),ﾄ.混合廃棄物その他!D33,IF(Z$19&gt;0,"0",0))</f>
        <v>31.9</v>
      </c>
      <c r="AA18" s="331">
        <f t="shared" si="0"/>
        <v>96</v>
      </c>
    </row>
    <row r="19" spans="2:27" ht="24" customHeight="1" thickTop="1" x14ac:dyDescent="0.15">
      <c r="B19" s="166"/>
      <c r="C19" s="171" t="s">
        <v>334</v>
      </c>
      <c r="D19" s="670" t="s">
        <v>335</v>
      </c>
      <c r="E19" s="670"/>
      <c r="F19" s="671"/>
      <c r="G19" s="332">
        <f t="shared" ref="G19:Z19" si="1">+G37+G25+G23+G22+G21-G20</f>
        <v>0</v>
      </c>
      <c r="H19" s="332">
        <f t="shared" si="1"/>
        <v>0</v>
      </c>
      <c r="I19" s="332">
        <f t="shared" si="1"/>
        <v>0</v>
      </c>
      <c r="J19" s="332">
        <f t="shared" si="1"/>
        <v>0</v>
      </c>
      <c r="K19" s="332">
        <f t="shared" si="1"/>
        <v>0</v>
      </c>
      <c r="L19" s="332">
        <f t="shared" si="1"/>
        <v>19.799999999999997</v>
      </c>
      <c r="M19" s="332">
        <f t="shared" si="1"/>
        <v>0</v>
      </c>
      <c r="N19" s="332">
        <f t="shared" si="1"/>
        <v>33.599999999999994</v>
      </c>
      <c r="O19" s="332">
        <f t="shared" si="1"/>
        <v>1</v>
      </c>
      <c r="P19" s="332">
        <f t="shared" si="1"/>
        <v>0</v>
      </c>
      <c r="Q19" s="332">
        <f t="shared" si="1"/>
        <v>0</v>
      </c>
      <c r="R19" s="332">
        <f t="shared" si="1"/>
        <v>0</v>
      </c>
      <c r="S19" s="332">
        <f t="shared" si="1"/>
        <v>0</v>
      </c>
      <c r="T19" s="332">
        <f t="shared" si="1"/>
        <v>80.599999999999994</v>
      </c>
      <c r="U19" s="332">
        <f t="shared" si="1"/>
        <v>0</v>
      </c>
      <c r="V19" s="332">
        <f t="shared" si="1"/>
        <v>20540.599999999999</v>
      </c>
      <c r="W19" s="332">
        <f t="shared" si="1"/>
        <v>0</v>
      </c>
      <c r="X19" s="332">
        <f t="shared" si="1"/>
        <v>0</v>
      </c>
      <c r="Y19" s="332">
        <f t="shared" si="1"/>
        <v>0</v>
      </c>
      <c r="Z19" s="333">
        <f t="shared" si="1"/>
        <v>362.1</v>
      </c>
      <c r="AA19" s="334">
        <f t="shared" ref="AA19:AA25" si="2">SUM(G19:Z19)</f>
        <v>21037.699999999997</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0</v>
      </c>
      <c r="I37" s="368">
        <f t="shared" si="8"/>
        <v>0</v>
      </c>
      <c r="J37" s="368">
        <f t="shared" si="8"/>
        <v>0</v>
      </c>
      <c r="K37" s="368">
        <f t="shared" si="8"/>
        <v>0</v>
      </c>
      <c r="L37" s="368">
        <f t="shared" si="8"/>
        <v>19.799999999999997</v>
      </c>
      <c r="M37" s="368">
        <f t="shared" si="8"/>
        <v>0</v>
      </c>
      <c r="N37" s="368">
        <f t="shared" si="8"/>
        <v>33.599999999999994</v>
      </c>
      <c r="O37" s="368">
        <f t="shared" si="8"/>
        <v>1</v>
      </c>
      <c r="P37" s="368">
        <f t="shared" si="8"/>
        <v>0</v>
      </c>
      <c r="Q37" s="368">
        <f t="shared" si="8"/>
        <v>0</v>
      </c>
      <c r="R37" s="368">
        <f t="shared" si="8"/>
        <v>0</v>
      </c>
      <c r="S37" s="368">
        <f t="shared" si="8"/>
        <v>0</v>
      </c>
      <c r="T37" s="368">
        <f t="shared" si="8"/>
        <v>80.599999999999994</v>
      </c>
      <c r="U37" s="368">
        <f t="shared" si="8"/>
        <v>0</v>
      </c>
      <c r="V37" s="368">
        <f t="shared" si="8"/>
        <v>20540.599999999999</v>
      </c>
      <c r="W37" s="368">
        <f t="shared" si="8"/>
        <v>0</v>
      </c>
      <c r="X37" s="368">
        <f t="shared" si="8"/>
        <v>0</v>
      </c>
      <c r="Y37" s="368">
        <f t="shared" si="8"/>
        <v>0</v>
      </c>
      <c r="Z37" s="369">
        <f t="shared" si="8"/>
        <v>362.1</v>
      </c>
      <c r="AA37" s="370">
        <f t="shared" si="4"/>
        <v>21037.699999999997</v>
      </c>
    </row>
    <row r="38" spans="2:27" ht="24" customHeight="1" x14ac:dyDescent="0.15">
      <c r="B38" s="167"/>
      <c r="C38" s="655"/>
      <c r="D38" s="208"/>
      <c r="E38" s="206" t="s">
        <v>262</v>
      </c>
      <c r="F38" s="391"/>
      <c r="G38" s="359">
        <f t="shared" ref="G38:Z38" si="9">SUM(G39:G41)</f>
        <v>0</v>
      </c>
      <c r="H38" s="359">
        <f t="shared" si="9"/>
        <v>0</v>
      </c>
      <c r="I38" s="359">
        <f t="shared" si="9"/>
        <v>0</v>
      </c>
      <c r="J38" s="359">
        <f t="shared" si="9"/>
        <v>0</v>
      </c>
      <c r="K38" s="359">
        <f t="shared" si="9"/>
        <v>0</v>
      </c>
      <c r="L38" s="359">
        <f t="shared" si="9"/>
        <v>19.799999999999997</v>
      </c>
      <c r="M38" s="359">
        <f t="shared" si="9"/>
        <v>0</v>
      </c>
      <c r="N38" s="359">
        <f t="shared" si="9"/>
        <v>33.599999999999994</v>
      </c>
      <c r="O38" s="359">
        <f t="shared" si="9"/>
        <v>1</v>
      </c>
      <c r="P38" s="359">
        <f t="shared" si="9"/>
        <v>0</v>
      </c>
      <c r="Q38" s="359">
        <f t="shared" si="9"/>
        <v>0</v>
      </c>
      <c r="R38" s="359">
        <f t="shared" si="9"/>
        <v>0</v>
      </c>
      <c r="S38" s="359">
        <f t="shared" si="9"/>
        <v>0</v>
      </c>
      <c r="T38" s="359">
        <f t="shared" si="9"/>
        <v>80.599999999999994</v>
      </c>
      <c r="U38" s="359">
        <f t="shared" si="9"/>
        <v>0</v>
      </c>
      <c r="V38" s="359">
        <f t="shared" si="9"/>
        <v>20494.599999999999</v>
      </c>
      <c r="W38" s="359">
        <f t="shared" si="9"/>
        <v>0</v>
      </c>
      <c r="X38" s="359">
        <f t="shared" si="9"/>
        <v>0</v>
      </c>
      <c r="Y38" s="359">
        <f t="shared" si="9"/>
        <v>0</v>
      </c>
      <c r="Z38" s="360">
        <f t="shared" si="9"/>
        <v>362.1</v>
      </c>
      <c r="AA38" s="361">
        <f t="shared" si="4"/>
        <v>20991.699999999997</v>
      </c>
    </row>
    <row r="39" spans="2:27" ht="24" customHeight="1" x14ac:dyDescent="0.15">
      <c r="B39" s="167"/>
      <c r="C39" s="655"/>
      <c r="D39" s="209"/>
      <c r="E39" s="204"/>
      <c r="F39" s="202" t="s">
        <v>235</v>
      </c>
      <c r="G39" s="362">
        <f>+ｱ.燃え殻!$AA$28</f>
        <v>0</v>
      </c>
      <c r="H39" s="362">
        <f>+ｲ.汚泥!$AA$28</f>
        <v>0</v>
      </c>
      <c r="I39" s="362">
        <f>+ｳ.廃油!$AA$28</f>
        <v>0</v>
      </c>
      <c r="J39" s="362">
        <f>+ｴ.廃酸!$AA$28</f>
        <v>0</v>
      </c>
      <c r="K39" s="362">
        <f>+ｵ.廃ｱﾙｶﾘ!$AA$28</f>
        <v>0</v>
      </c>
      <c r="L39" s="362">
        <f>+ｶ.廃ﾌﾟﾗ類!$AA$28</f>
        <v>13.2</v>
      </c>
      <c r="M39" s="362">
        <f>+ｷ.紙くず!$AA$28</f>
        <v>0</v>
      </c>
      <c r="N39" s="362">
        <f>+ｸ.木くず!$AA$28</f>
        <v>33.599999999999994</v>
      </c>
      <c r="O39" s="362">
        <f>+ｹ.繊維くず!$AA$28</f>
        <v>1</v>
      </c>
      <c r="P39" s="362">
        <f>+ｺ.動植物性残さ!$AA$28</f>
        <v>0</v>
      </c>
      <c r="Q39" s="362">
        <f>+ｻ.動物系固形不要物!$AA$28</f>
        <v>0</v>
      </c>
      <c r="R39" s="362">
        <f>+ｼ.ｺﾞﾑくず!$AA$28</f>
        <v>0</v>
      </c>
      <c r="S39" s="362">
        <f>+ｽ.金属くず!$AA$28</f>
        <v>0</v>
      </c>
      <c r="T39" s="362">
        <f>+ｾ.ｶﾞﾗｽ･ｺﾝｸﾘ･陶磁器くず!$AA$28</f>
        <v>32</v>
      </c>
      <c r="U39" s="362">
        <f>+ｿ.鉱さい!$AA$28</f>
        <v>0</v>
      </c>
      <c r="V39" s="362">
        <f>+ﾀ.がれき類!$AA$28</f>
        <v>20307.5</v>
      </c>
      <c r="W39" s="362">
        <f>+ﾁ.動物のふん尿!$AA$28</f>
        <v>0</v>
      </c>
      <c r="X39" s="362">
        <f>+ﾂ.動物の死体!$AA$28</f>
        <v>0</v>
      </c>
      <c r="Y39" s="362">
        <f>+ﾃ.ばいじん!$AA$28</f>
        <v>0</v>
      </c>
      <c r="Z39" s="363">
        <f>+ﾄ.混合廃棄物その他!$AA$28</f>
        <v>242.7</v>
      </c>
      <c r="AA39" s="364">
        <f t="shared" si="4"/>
        <v>20630</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6.6</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48.6</v>
      </c>
      <c r="U40" s="362">
        <f>+ｿ.鉱さい!$AA$29</f>
        <v>0</v>
      </c>
      <c r="V40" s="362">
        <f>+ﾀ.がれき類!$AA$29</f>
        <v>187.1</v>
      </c>
      <c r="W40" s="362">
        <f>+ﾁ.動物のふん尿!$AA$29</f>
        <v>0</v>
      </c>
      <c r="X40" s="362">
        <f>+ﾂ.動物の死体!$AA$29</f>
        <v>0</v>
      </c>
      <c r="Y40" s="362">
        <f>+ﾃ.ばいじん!$AA$29</f>
        <v>0</v>
      </c>
      <c r="Z40" s="363">
        <f>+ﾄ.混合廃棄物その他!$AA$29</f>
        <v>119.4</v>
      </c>
      <c r="AA40" s="364">
        <f t="shared" si="4"/>
        <v>361.70000000000005</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46</v>
      </c>
      <c r="W42" s="365">
        <f>+ﾁ.動物のふん尿!$R$33</f>
        <v>0</v>
      </c>
      <c r="X42" s="365">
        <f>+ﾂ.動物の死体!$R$33</f>
        <v>0</v>
      </c>
      <c r="Y42" s="365">
        <f>+ﾃ.ばいじん!$R$33</f>
        <v>0</v>
      </c>
      <c r="Z42" s="366">
        <f>+ﾄ.混合廃棄物その他!$R$33</f>
        <v>0</v>
      </c>
      <c r="AA42" s="367">
        <f>SUM(G42:Z42)</f>
        <v>46</v>
      </c>
    </row>
    <row r="43" spans="2:27" ht="24" customHeight="1" x14ac:dyDescent="0.15">
      <c r="B43" s="167"/>
      <c r="C43" s="122" t="s">
        <v>237</v>
      </c>
      <c r="D43" s="660" t="s">
        <v>294</v>
      </c>
      <c r="E43" s="660"/>
      <c r="F43" s="661"/>
      <c r="G43" s="371">
        <f>+ｱ.燃え殻!$AL$27</f>
        <v>0</v>
      </c>
      <c r="H43" s="371">
        <f>+ｲ.汚泥!$AL$27</f>
        <v>0</v>
      </c>
      <c r="I43" s="371">
        <f>+ｳ.廃油!$AL$27</f>
        <v>0</v>
      </c>
      <c r="J43" s="371">
        <f>+ｴ.廃酸!$AL$27</f>
        <v>0</v>
      </c>
      <c r="K43" s="371">
        <f>+ｵ.廃ｱﾙｶﾘ!$AL$27</f>
        <v>0</v>
      </c>
      <c r="L43" s="371">
        <f>+ｶ.廃ﾌﾟﾗ類!$AL$27</f>
        <v>19.799999999999997</v>
      </c>
      <c r="M43" s="371">
        <f>+ｷ.紙くず!$AL$27</f>
        <v>0</v>
      </c>
      <c r="N43" s="371">
        <f>+ｸ.木くず!$AL$27</f>
        <v>33.6</v>
      </c>
      <c r="O43" s="371">
        <f>+ｹ.繊維くず!$AL$27</f>
        <v>1</v>
      </c>
      <c r="P43" s="371">
        <f>+ｺ.動植物性残さ!$AL$27</f>
        <v>0</v>
      </c>
      <c r="Q43" s="371">
        <f>+ｻ.動物系固形不要物!$AL$27</f>
        <v>0</v>
      </c>
      <c r="R43" s="371">
        <f>+ｼ.ｺﾞﾑくず!$AL$27</f>
        <v>0</v>
      </c>
      <c r="S43" s="371">
        <f>+ｽ.金属くず!$AL$27</f>
        <v>0</v>
      </c>
      <c r="T43" s="371">
        <f>+ｾ.ｶﾞﾗｽ･ｺﾝｸﾘ･陶磁器くず!$AL$27</f>
        <v>80.599999999999994</v>
      </c>
      <c r="U43" s="371">
        <f>+ｿ.鉱さい!$AL$27</f>
        <v>0</v>
      </c>
      <c r="V43" s="371">
        <f>+ﾀ.がれき類!$AL$27</f>
        <v>20540.599999999999</v>
      </c>
      <c r="W43" s="371">
        <f>+ﾁ.動物のふん尿!$AL$27</f>
        <v>0</v>
      </c>
      <c r="X43" s="371">
        <f>+ﾂ.動物の死体!$AL$27</f>
        <v>0</v>
      </c>
      <c r="Y43" s="371">
        <f>+ﾃ.ばいじん!$AL$27</f>
        <v>0</v>
      </c>
      <c r="Z43" s="372">
        <f>+ﾄ.混合廃棄物その他!$AL$27</f>
        <v>362.1</v>
      </c>
      <c r="AA43" s="373">
        <f t="shared" si="4"/>
        <v>21037.699999999997</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14.7</v>
      </c>
      <c r="M44" s="374">
        <f>+ｷ.紙くず!$AL$30</f>
        <v>0</v>
      </c>
      <c r="N44" s="374">
        <f>+ｸ.木くず!$AL$30</f>
        <v>5.6</v>
      </c>
      <c r="O44" s="374">
        <f>+ｹ.繊維くず!$AL$30</f>
        <v>1</v>
      </c>
      <c r="P44" s="374">
        <f>+ｺ.動植物性残さ!$AL$30</f>
        <v>0</v>
      </c>
      <c r="Q44" s="374">
        <f>+ｻ.動物系固形不要物!$AL$30</f>
        <v>0</v>
      </c>
      <c r="R44" s="374">
        <f>+ｼ.ｺﾞﾑくず!$AL$30</f>
        <v>0</v>
      </c>
      <c r="S44" s="374">
        <f>+ｽ.金属くず!$AL$30</f>
        <v>0</v>
      </c>
      <c r="T44" s="374">
        <f>+ｾ.ｶﾞﾗｽ･ｺﾝｸﾘ･陶磁器くず!$AL$30</f>
        <v>53.2</v>
      </c>
      <c r="U44" s="374">
        <f>+ｿ.鉱さい!$AL$30</f>
        <v>0</v>
      </c>
      <c r="V44" s="374">
        <f>+ﾀ.がれき類!$AL$30</f>
        <v>7490.1</v>
      </c>
      <c r="W44" s="374">
        <f>+ﾁ.動物のふん尿!$AL$30</f>
        <v>0</v>
      </c>
      <c r="X44" s="374">
        <f>+ﾂ.動物の死体!$AL$30</f>
        <v>0</v>
      </c>
      <c r="Y44" s="374">
        <f>+ﾃ.ばいじん!$AL$30</f>
        <v>0</v>
      </c>
      <c r="Z44" s="375">
        <f>+ﾄ.混合廃棄物その他!$AL$30</f>
        <v>361.5</v>
      </c>
      <c r="AA44" s="376">
        <f t="shared" si="4"/>
        <v>7926.1</v>
      </c>
    </row>
    <row r="45" spans="2:27" ht="24" customHeight="1" x14ac:dyDescent="0.15">
      <c r="B45" s="167"/>
      <c r="C45" s="174"/>
      <c r="D45" s="389" t="s">
        <v>190</v>
      </c>
      <c r="E45" s="666" t="s">
        <v>239</v>
      </c>
      <c r="F45" s="667"/>
      <c r="G45" s="377">
        <f>+ｱ.燃え殻!$AS$24</f>
        <v>0</v>
      </c>
      <c r="H45" s="377">
        <f>+ｲ.汚泥!$AS$24</f>
        <v>0</v>
      </c>
      <c r="I45" s="377">
        <f>+ｳ.廃油!$AS$24</f>
        <v>0</v>
      </c>
      <c r="J45" s="377">
        <f>+ｴ.廃酸!$AS$24</f>
        <v>0</v>
      </c>
      <c r="K45" s="377">
        <f>+ｵ.廃ｱﾙｶﾘ!$AS$24</f>
        <v>0</v>
      </c>
      <c r="L45" s="377">
        <f>+ｶ.廃ﾌﾟﾗ類!$AS$24</f>
        <v>13.2</v>
      </c>
      <c r="M45" s="377">
        <f>+ｷ.紙くず!$AS$24</f>
        <v>0</v>
      </c>
      <c r="N45" s="377">
        <f>+ｸ.木くず!$AS$24</f>
        <v>33.6</v>
      </c>
      <c r="O45" s="377">
        <f>+ｹ.繊維くず!$AS$24</f>
        <v>1</v>
      </c>
      <c r="P45" s="377">
        <f>+ｺ.動植物性残さ!$AS$24</f>
        <v>0</v>
      </c>
      <c r="Q45" s="377">
        <f>+ｻ.動物系固形不要物!$AS$24</f>
        <v>0</v>
      </c>
      <c r="R45" s="377">
        <f>+ｼ.ｺﾞﾑくず!$AS$24</f>
        <v>0</v>
      </c>
      <c r="S45" s="377">
        <f>+ｽ.金属くず!$AS$24</f>
        <v>0</v>
      </c>
      <c r="T45" s="377">
        <f>+ｾ.ｶﾞﾗｽ･ｺﾝｸﾘ･陶磁器くず!$AS$24</f>
        <v>32</v>
      </c>
      <c r="U45" s="377">
        <f>+ｿ.鉱さい!$AS$24</f>
        <v>0</v>
      </c>
      <c r="V45" s="377">
        <f>+ﾀ.がれき類!$AS$24</f>
        <v>20307.5</v>
      </c>
      <c r="W45" s="377">
        <f>+ﾁ.動物のふん尿!$AS$24</f>
        <v>0</v>
      </c>
      <c r="X45" s="377">
        <f>+ﾂ.動物の死体!$AS$24</f>
        <v>0</v>
      </c>
      <c r="Y45" s="377">
        <f>+ﾃ.ばいじん!$AS$24</f>
        <v>0</v>
      </c>
      <c r="Z45" s="378">
        <f>+ﾄ.混合廃棄物その他!$AS$24</f>
        <v>242.7</v>
      </c>
      <c r="AA45" s="379">
        <f t="shared" si="4"/>
        <v>20630</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0.2</v>
      </c>
      <c r="I55" s="414">
        <f t="shared" si="10"/>
        <v>0</v>
      </c>
      <c r="J55" s="414">
        <f t="shared" si="10"/>
        <v>0</v>
      </c>
      <c r="K55" s="414">
        <f t="shared" si="10"/>
        <v>0</v>
      </c>
      <c r="L55" s="414">
        <f t="shared" si="10"/>
        <v>198.7</v>
      </c>
      <c r="M55" s="414">
        <f t="shared" si="10"/>
        <v>0</v>
      </c>
      <c r="N55" s="414">
        <f t="shared" si="10"/>
        <v>1038.0999999999999</v>
      </c>
      <c r="O55" s="414">
        <f t="shared" si="10"/>
        <v>16</v>
      </c>
      <c r="P55" s="414">
        <f t="shared" si="10"/>
        <v>0</v>
      </c>
      <c r="Q55" s="414">
        <f t="shared" si="10"/>
        <v>0</v>
      </c>
      <c r="R55" s="414">
        <f t="shared" si="10"/>
        <v>0</v>
      </c>
      <c r="S55" s="414">
        <f t="shared" si="10"/>
        <v>0</v>
      </c>
      <c r="T55" s="414">
        <f t="shared" si="10"/>
        <v>882.6</v>
      </c>
      <c r="U55" s="414">
        <f t="shared" si="10"/>
        <v>0</v>
      </c>
      <c r="V55" s="414">
        <f t="shared" si="10"/>
        <v>44573.899999999994</v>
      </c>
      <c r="W55" s="414">
        <f t="shared" si="10"/>
        <v>0</v>
      </c>
      <c r="X55" s="414">
        <f t="shared" si="10"/>
        <v>0</v>
      </c>
      <c r="Y55" s="414">
        <f t="shared" si="10"/>
        <v>0</v>
      </c>
      <c r="Z55" s="414">
        <f t="shared" si="10"/>
        <v>1379.9</v>
      </c>
      <c r="AA55" s="415">
        <f>+AA9+AA19+AA20</f>
        <v>48089.399999999994</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f>+表紙!L34</f>
        <v>45473</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東京都港区芝2丁目5-6 
芝256スクエアビル5階</v>
      </c>
      <c r="K16" s="705"/>
      <c r="L16" s="706"/>
      <c r="M16" s="706"/>
      <c r="N16" s="706"/>
      <c r="O16" s="707"/>
    </row>
    <row r="17" spans="1:15" ht="26.25" customHeight="1" x14ac:dyDescent="0.15">
      <c r="C17" s="78"/>
      <c r="H17" s="23" t="s">
        <v>7</v>
      </c>
      <c r="I17" s="23"/>
      <c r="J17" s="705" t="str">
        <f>+表紙!J40</f>
        <v>株式会社都市テクノ 
代表取締役 島村　智之</v>
      </c>
      <c r="K17" s="705"/>
      <c r="L17" s="706"/>
      <c r="M17" s="706"/>
      <c r="N17" s="706"/>
      <c r="O17" s="707"/>
    </row>
    <row r="18" spans="1:15" x14ac:dyDescent="0.15">
      <c r="C18" s="78"/>
      <c r="J18" s="21" t="s">
        <v>8</v>
      </c>
      <c r="O18" s="79"/>
    </row>
    <row r="19" spans="1:15" x14ac:dyDescent="0.15">
      <c r="C19" s="78"/>
      <c r="J19" s="24" t="s">
        <v>9</v>
      </c>
      <c r="K19" s="24"/>
      <c r="L19" s="718" t="str">
        <f>IF(+表紙!L42="","",+表紙!L42)</f>
        <v>03-5446-1388</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株式会社都市テクノの解体工事現場</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2856</v>
      </c>
      <c r="N25" s="743"/>
      <c r="O25" s="744"/>
    </row>
    <row r="26" spans="1:15" ht="18" customHeight="1" x14ac:dyDescent="0.15">
      <c r="C26" s="467" t="s">
        <v>11</v>
      </c>
      <c r="D26" s="468"/>
      <c r="E26" s="469"/>
      <c r="F26" s="729" t="str">
        <f>+表紙!F49</f>
        <v>横浜市内各所</v>
      </c>
      <c r="G26" s="730"/>
      <c r="H26" s="730"/>
      <c r="I26" s="730"/>
      <c r="J26" s="730"/>
      <c r="K26" s="730"/>
      <c r="L26" s="126" t="s">
        <v>172</v>
      </c>
      <c r="M26" s="223"/>
      <c r="N26" s="733" t="str">
        <f>IF(+表紙!N49="","",+表紙!N49)</f>
        <v>03-5446-1388</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解体工事業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883.5</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4</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27051.699999999997</v>
      </c>
      <c r="I40" s="241" t="s">
        <v>4</v>
      </c>
      <c r="J40" s="447" t="s">
        <v>324</v>
      </c>
      <c r="K40" s="448"/>
      <c r="L40" s="449"/>
      <c r="M40" s="746">
        <f>+表紙!M63</f>
        <v>27051.699999999997</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13025.199999999999</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26037.599999999999</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f>+表紙!M67</f>
        <v>96</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topLeftCell="A7" zoomScaleNormal="100" workbookViewId="0">
      <selection activeCell="C13" sqref="C1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D34" sqref="D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0.2</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0.2</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0.2</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0.2</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0.2</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AL30" sqref="AL30:AO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19.799999999999997</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178.9</v>
      </c>
      <c r="E24" s="603"/>
      <c r="F24" s="603"/>
      <c r="G24" s="195" t="s">
        <v>198</v>
      </c>
      <c r="H24" s="581">
        <f>+F12</f>
        <v>19.799999999999997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13.2</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19.799999999999997</v>
      </c>
      <c r="Q27" s="586"/>
      <c r="R27" s="586"/>
      <c r="S27" s="586"/>
      <c r="T27" s="44" t="s">
        <v>38</v>
      </c>
      <c r="U27" s="64"/>
      <c r="V27" s="64"/>
      <c r="Y27" s="62" t="s">
        <v>39</v>
      </c>
      <c r="Z27" s="65"/>
      <c r="AH27" s="53"/>
      <c r="AI27" s="53"/>
      <c r="AJ27" s="53"/>
      <c r="AK27" s="53"/>
      <c r="AL27" s="549">
        <f>+AH18+P27</f>
        <v>19.799999999999997</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13.2</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178.9</v>
      </c>
      <c r="E29" s="603"/>
      <c r="F29" s="603"/>
      <c r="G29" s="195" t="s">
        <v>198</v>
      </c>
      <c r="H29" s="581">
        <f>+AL27</f>
        <v>19.799999999999997</v>
      </c>
      <c r="I29" s="582"/>
      <c r="J29" s="195" t="s">
        <v>198</v>
      </c>
      <c r="M29" s="555"/>
      <c r="P29" s="56"/>
      <c r="Q29" s="144"/>
      <c r="R29" s="51" t="s">
        <v>183</v>
      </c>
      <c r="S29" s="557" t="s">
        <v>33</v>
      </c>
      <c r="T29" s="571"/>
      <c r="U29" s="571"/>
      <c r="V29" s="572"/>
      <c r="W29" s="48"/>
      <c r="X29" s="66"/>
      <c r="Y29" s="587" t="s">
        <v>258</v>
      </c>
      <c r="Z29" s="588"/>
      <c r="AA29" s="543">
        <v>6.6</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178.8</v>
      </c>
      <c r="E30" s="603"/>
      <c r="F30" s="603"/>
      <c r="G30" s="195" t="s">
        <v>198</v>
      </c>
      <c r="H30" s="581">
        <f>+AL30</f>
        <v>14.7</v>
      </c>
      <c r="I30" s="582"/>
      <c r="J30" s="195" t="s">
        <v>198</v>
      </c>
      <c r="M30" s="555"/>
      <c r="P30" s="56"/>
      <c r="R30" s="585">
        <f>+ROUND(AA28,1)+ROUND(AA29,1)+ROUND(AA30,1)</f>
        <v>19.799999999999997</v>
      </c>
      <c r="S30" s="586"/>
      <c r="T30" s="586"/>
      <c r="U30" s="586"/>
      <c r="V30" s="44" t="s">
        <v>16</v>
      </c>
      <c r="Y30" s="587" t="s">
        <v>186</v>
      </c>
      <c r="Z30" s="588"/>
      <c r="AA30" s="543">
        <v>0</v>
      </c>
      <c r="AB30" s="544"/>
      <c r="AC30" s="544"/>
      <c r="AD30" s="544"/>
      <c r="AE30" s="544"/>
      <c r="AF30" s="44" t="s">
        <v>13</v>
      </c>
      <c r="AL30" s="535">
        <v>14.7</v>
      </c>
      <c r="AM30" s="536"/>
      <c r="AN30" s="536"/>
      <c r="AO30" s="536"/>
      <c r="AP30" s="52" t="s">
        <v>13</v>
      </c>
      <c r="AS30" s="580"/>
      <c r="AT30" s="577"/>
      <c r="AU30" s="577"/>
      <c r="AV30" s="578"/>
      <c r="AW30" s="413"/>
    </row>
    <row r="31" spans="2:49" ht="27" customHeight="1" thickTop="1" thickBot="1" x14ac:dyDescent="0.2">
      <c r="B31" s="614" t="s">
        <v>226</v>
      </c>
      <c r="C31" s="615"/>
      <c r="D31" s="603">
        <v>160.9</v>
      </c>
      <c r="E31" s="603"/>
      <c r="F31" s="603"/>
      <c r="G31" s="195" t="s">
        <v>198</v>
      </c>
      <c r="H31" s="581">
        <f>+AS24</f>
        <v>13.2</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48.6</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22"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株式会社都市テクノの解体工事現場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33.6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1004.5</v>
      </c>
      <c r="E24" s="603"/>
      <c r="F24" s="603"/>
      <c r="G24" s="195" t="s">
        <v>198</v>
      </c>
      <c r="H24" s="581">
        <f>+F12</f>
        <v>33.6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33.6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33.6</v>
      </c>
      <c r="Q27" s="586"/>
      <c r="R27" s="586"/>
      <c r="S27" s="586"/>
      <c r="T27" s="44" t="s">
        <v>38</v>
      </c>
      <c r="U27" s="64"/>
      <c r="V27" s="64"/>
      <c r="Y27" s="62" t="s">
        <v>39</v>
      </c>
      <c r="Z27" s="65"/>
      <c r="AH27" s="53"/>
      <c r="AI27" s="53"/>
      <c r="AJ27" s="53"/>
      <c r="AK27" s="53"/>
      <c r="AL27" s="549">
        <f>+AH18+P27</f>
        <v>33.6</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f>23.9+9.7</f>
        <v>33.599999999999994</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1004.5</v>
      </c>
      <c r="E29" s="603"/>
      <c r="F29" s="603"/>
      <c r="G29" s="195" t="s">
        <v>198</v>
      </c>
      <c r="H29" s="581">
        <f>+AL27</f>
        <v>33.6</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15.4</v>
      </c>
      <c r="E30" s="603"/>
      <c r="F30" s="603"/>
      <c r="G30" s="195" t="s">
        <v>198</v>
      </c>
      <c r="H30" s="581">
        <f>+AL30</f>
        <v>5.6</v>
      </c>
      <c r="I30" s="582"/>
      <c r="J30" s="195" t="s">
        <v>198</v>
      </c>
      <c r="M30" s="555"/>
      <c r="P30" s="56"/>
      <c r="R30" s="585">
        <f>+ROUND(AA28,1)+ROUND(AA29,1)+ROUND(AA30,1)</f>
        <v>33.6</v>
      </c>
      <c r="S30" s="586"/>
      <c r="T30" s="586"/>
      <c r="U30" s="586"/>
      <c r="V30" s="44" t="s">
        <v>16</v>
      </c>
      <c r="Y30" s="587" t="s">
        <v>186</v>
      </c>
      <c r="Z30" s="588"/>
      <c r="AA30" s="543">
        <v>0</v>
      </c>
      <c r="AB30" s="544"/>
      <c r="AC30" s="544"/>
      <c r="AD30" s="544"/>
      <c r="AE30" s="544"/>
      <c r="AF30" s="44" t="s">
        <v>13</v>
      </c>
      <c r="AL30" s="535">
        <v>5.6</v>
      </c>
      <c r="AM30" s="536"/>
      <c r="AN30" s="536"/>
      <c r="AO30" s="536"/>
      <c r="AP30" s="52" t="s">
        <v>13</v>
      </c>
      <c r="AS30" s="580"/>
      <c r="AT30" s="577"/>
      <c r="AU30" s="577"/>
      <c r="AV30" s="578"/>
      <c r="AW30" s="413"/>
    </row>
    <row r="31" spans="2:49" ht="27" customHeight="1" thickTop="1" thickBot="1" x14ac:dyDescent="0.2">
      <c r="B31" s="614" t="s">
        <v>226</v>
      </c>
      <c r="C31" s="615"/>
      <c r="D31" s="603">
        <v>1004.5</v>
      </c>
      <c r="E31" s="603"/>
      <c r="F31" s="603"/>
      <c r="G31" s="195" t="s">
        <v>198</v>
      </c>
      <c r="H31" s="581">
        <f>+AS24</f>
        <v>33.6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11.1</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2024-09-09T01:52:31Z</dcterms:modified>
</cp:coreProperties>
</file>