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5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36" i="94"/>
  <c r="AA44" i="94"/>
  <c r="K226" i="95" s="1"/>
  <c r="K202" i="98" s="1"/>
  <c r="AA28" i="94"/>
  <c r="H38" i="94"/>
  <c r="H37" i="94" s="1"/>
  <c r="O38" i="94"/>
  <c r="O37" i="94" s="1"/>
  <c r="O19" i="94" s="1"/>
  <c r="O16" i="94" s="1"/>
  <c r="AK27" i="82"/>
  <c r="X32" i="94"/>
  <c r="X31" i="94" s="1"/>
  <c r="X26" i="94" s="1"/>
  <c r="X27" i="94" s="1"/>
  <c r="X18" i="82"/>
  <c r="O16" i="83"/>
  <c r="Y50" i="94" s="1"/>
  <c r="X21" i="83"/>
  <c r="AK27" i="83"/>
  <c r="O14" i="94"/>
  <c r="O12" i="94"/>
  <c r="H27" i="94"/>
  <c r="X21" i="78"/>
  <c r="O16" i="79"/>
  <c r="R50" i="94" s="1"/>
  <c r="X21" i="89"/>
  <c r="F12" i="83"/>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8" i="94"/>
  <c r="O15" i="94"/>
  <c r="O9" i="94"/>
  <c r="O55" i="94" s="1"/>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<sst xmlns="http://schemas.openxmlformats.org/spreadsheetml/2006/main" count="3174" uniqueCount="462">
  <si>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</si>
  <si>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</si>
  <si>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</si>
  <si>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</si>
  <si>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</si>
  <si>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</si>
  <si>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</si>
  <si>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</si>
  <si>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</si>
  <si>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</si>
  <si>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</si>
  <si>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</si>
  <si>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</si>
  <si>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</si>
  <si>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</si>
  <si>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</si>
  <si>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</si>
  <si>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</si>
  <si>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</si>
  <si>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</si>
  <si>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</si>
  <si>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</si>
  <si>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</si>
  <si>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</si>
  <si>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</si>
  <si>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</si>
  <si>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</si>
  <si>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</si>
  <si>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</si>
  <si>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</si>
  <si>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</si>
  <si>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</si>
  <si>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</si>
  <si>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</si>
  <si>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</si>
  <si>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</si>
  <si>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</si>
  <si>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</si>
  <si>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</si>
  <si>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</si>
  <si>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</si>
  <si>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</si>
  <si>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</si>
  <si>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</si>
  <si>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</si>
  <si>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</si>
  <si>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</si>
  <si>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</si>
  <si>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</si>
  <si>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</si>
  <si>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</si>
  <si>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</si>
  <si>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</si>
  <si>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</si>
  <si>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</si>
  <si>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</si>
  <si>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</si>
  <si>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</si>
  <si>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</si>
  <si>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</si>
  <si>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</si>
  <si>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</si>
  <si>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</si>
  <si>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</si>
  <si>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</si>
  <si>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</si>
  <si>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</si>
  <si>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</si>
  <si>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</si>
  <si>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</si>
  <si>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</si>
  <si>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</si>
  <si>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</si>
  <si>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</si>
  <si>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</si>
  <si>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</si>
  <si>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</si>
  <si>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</si>
  <si>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</si>
  <si>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</si>
  <si>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</si>
  <si>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</si>
  <si>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</si>
  <si>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</si>
  <si>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</si>
  <si>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</si>
  <si>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</si>
  <si>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</si>
  <si>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</si>
  <si>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</si>
  <si>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</si>
  <si>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</si>
  <si>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</si>
  <si>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</si>
  <si>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</si>
  <si>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</si>
  <si>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</si>
  <si>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</si>
  <si>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</si>
  <si>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</si>
  <si>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</si>
  <si>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</si>
  <si>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</si>
  <si>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</si>
  <si>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</si>
  <si>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</si>
  <si>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</si>
  <si>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</si>
  <si>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</si>
  <si>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</si>
  <si>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</si>
  <si>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</si>
  <si>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</si>
  <si>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</si>
  <si>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</si>
  <si>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</si>
  <si>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</si>
  <si>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</si>
  <si>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</si>
  <si>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</si>
  <si>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</si>
  <si>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</si>
  <si>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</si>
  <si>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</si>
  <si>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</si>
  <si>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</si>
  <si>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</si>
  <si>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</si>
  <si>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</si>
  <si>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</si>
  <si>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</si>
  <si>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</si>
  <si>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</si>
  <si>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</si>
  <si>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</si>
  <si>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</si>
  <si>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</si>
  <si>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</si>
  <si>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</si>
  <si>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</si>
  <si>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</si>
  <si>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</si>
  <si>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</si>
  <si>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</si>
  <si>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</si>
  <si>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</si>
  <si>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</si>
  <si>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</si>
  <si>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</si>
  <si>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</si>
  <si>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</si>
  <si>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</si>
  <si>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</si>
  <si>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</si>
  <si>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</si>
  <si>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</si>
  <si>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</si>
  <si>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</si>
  <si>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</si>
  <si>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</si>
  <si>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</si>
  <si>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</si>
  <si>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</si>
  <si>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</si>
  <si>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</si>
  <si>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</si>
  <si>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</si>
  <si>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</si>
  <si>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</si>
  <si>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</si>
  <si>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</si>
  <si>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</si>
  <si>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</si>
  <si>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</si>
  <si>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</si>
  <si>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</si>
  <si>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</si>
  <si>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</si>
  <si>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</si>
  <si>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</si>
  <si>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</si>
  <si>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</si>
  <si>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</si>
  <si>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</si>
  <si>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</si>
  <si>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</si>
  <si>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</si>
  <si>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</si>
  <si>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</si>
  <si>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</si>
  <si>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</si>
  <si>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</si>
  <si>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</si>
  <si>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</si>
  <si>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</si>
  <si>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</si>
  <si>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</si>
  <si>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</si>
  <si>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</si>
  <si>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</si>
  <si>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</si>
  <si>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</si>
  <si>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</si>
  <si>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</si>
  <si>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</si>
  <si>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</si>
  <si>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</si>
  <si>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</si>
  <si>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</si>
  <si>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</si>
  <si>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</si>
  <si>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</si>
  <si>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</si>
  <si>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</si>
  <si>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</si>
  <si>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</si>
  <si>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</si>
  <si>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</si>
  <si>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</si>
  <si>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</si>
  <si>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</si>
  <si>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</si>
  <si>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</si>
  <si>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</si>
  <si>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</si>
  <si>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</si>
  <si>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</si>
  <si>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</si>
  <si>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</si>
  <si>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</si>
  <si>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</si>
  <si>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</si>
  <si>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</si>
  <si>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</si>
  <si>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</si>
  <si>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</si>
  <si>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</si>
  <si>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</si>
  <si>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</si>
  <si>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</si>
  <si>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</si>
  <si>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</si>
  <si>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</si>
  <si>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</si>
  <si>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</si>
  <si>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</si>
  <si>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</si>
  <si>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</si>
  <si>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</si>
  <si>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</si>
  <si>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</si>
  <si>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</si>
  <si>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</si>
  <si>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</si>
  <si>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</si>
  <si>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</si>
  <si>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</si>
  <si>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</si>
  <si>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</si>
  <si>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</si>
  <si>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</si>
  <si>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</si>
  <si>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</si>
  <si>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</si>
  <si>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</si>
  <si>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</si>
  <si>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</si>
  <si>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</si>
  <si>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</si>
  <si>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</si>
  <si>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</si>
  <si>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</si>
  <si>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</si>
  <si>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</si>
  <si>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</si>
  <si>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</si>
  <si>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</si>
  <si>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</si>
  <si>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</si>
  <si>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</si>
  <si>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</si>
  <si>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</si>
  <si>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</si>
  <si>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</si>
  <si>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</si>
  <si>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</si>
  <si>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</si>
  <si>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</si>
  <si>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</si>
  <si>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</si>
  <si>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</si>
  <si>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</si>
  <si>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</si>
  <si>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</si>
  <si>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</si>
  <si>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</si>
  <si>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</si>
  <si>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</si>
  <si>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</si>
  <si>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</si>
  <si>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</si>
  <si>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</si>
  <si>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</si>
  <si>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</si>
  <si>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</si>
  <si>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</si>
  <si>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</si>
  <si>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</si>
  <si>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</si>
  <si>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</si>
  <si>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</si>
  <si>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</si>
  <si>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</si>
  <si>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</si>
  <si>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</si>
  <si>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</si>
  <si>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</si>
  <si>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</si>
  <si>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</si>
  <si>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</si>
  <si>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</si>
  <si>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</si>
  <si>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</si>
  <si>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</si>
  <si>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</si>
  <si>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</si>
  <si>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</si>
  <si>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</si>
  <si>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</si>
  <si>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</si>
  <si>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</si>
  <si>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</si>
  <si>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</si>
  <si>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</si>
  <si>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</si>
  <si>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</si>
  <si>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</si>
  <si>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</si>
  <si>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</si>
  <si>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</si>
  <si>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</si>
  <si>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</si>
  <si>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</si>
  <si>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</si>
  <si>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</si>
  <si>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</si>
  <si>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</si>
  <si>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</si>
  <si>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</si>
  <si>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</si>
  <si>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</si>
  <si>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</si>
  <si>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</si>
  <si>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</si>
  <si>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</si>
  <si>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</si>
  <si>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</si>
  <si>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</si>
  <si>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</si>
  <si>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</si>
  <si>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</si>
  <si>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</si>
  <si>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</si>
  <si>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</si>
  <si>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</si>
  <si>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</si>
  <si>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</si>
  <si>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</si>
  <si>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</si>
  <si>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</si>
  <si>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</si>
  <si>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</si>
  <si>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</si>
  <si>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</si>
  <si>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</si>
  <si>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</si>
  <si>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</si>
  <si>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</si>
  <si>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</si>
  <si>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</si>
  <si>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</si>
  <si>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</si>
  <si>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</si>
  <si>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</si>
  <si>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</si>
  <si>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</si>
  <si>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</si>
  <si>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</si>
  <si>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</si>
  <si>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</si>
  <si>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</si>
  <si>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</si>
  <si>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</si>
  <si>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</si>
  <si>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</si>
  <si>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</si>
  <si>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</si>
  <si>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</si>
  <si>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</si>
  <si>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</si>
  <si>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</si>
  <si>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</si>
  <si>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</si>
  <si>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</si>
  <si>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</si>
  <si>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</si>
  <si>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</si>
  <si>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</si>
  <si>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</si>
  <si>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</si>
  <si>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</si>
  <si>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</si>
  <si>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</si>
  <si>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</si>
  <si>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</si>
  <si>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</si>
  <si>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</si>
  <si>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</si>
  <si>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</si>
  <si>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</si>
  <si>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</si>
  <si>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</si>
  <si>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</si>
  <si>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</si>
  <si>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</si>
  <si>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</si>
  <si>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</si>
  <si>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</si>
  <si>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</si>
  <si>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</si>
  <si>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</si>
  <si>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</si>
  <si>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</si>
  <si>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</si>
  <si>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</si>
  <si>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</si>
  <si>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</si>
  <si>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</si>
  <si>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</si>
  <si>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</si>
  <si>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</si>
  <si>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</si>
  <si>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</si>
  <si>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</si>
  <si>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</si>
  <si>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横浜市神奈川区神奈川2-8-8</t>
  </si>
  <si>
    <t>吉川海事興業株式会社
代表取締役　鈴木　伸幸</t>
  </si>
  <si>
    <t>吉川海事興業株式会社</t>
  </si>
  <si>
    <t>045-451-1104</t>
  </si>
  <si>
    <t>横浜市長</t>
  </si>
  <si>
    <t>総合工事業</t>
  </si>
  <si>
    <t>18名</t>
    <rPh sb="2" eb="3">
      <t>メイ</t>
    </rPh>
    <phoneticPr fontId="3"/>
  </si>
  <si>
    <t>工事部長（安全環境衛生責任者）
　　↓
作業所長</t>
    <rPh sb="0" eb="2">
      <t>コウジ</t>
    </rPh>
    <rPh sb="2" eb="4">
      <t>ブチョウ</t>
    </rPh>
    <rPh sb="5" eb="11">
      <t>アンゼンカンキョウエイセイ</t>
    </rPh>
    <rPh sb="11" eb="14">
      <t>セキニンシャ</t>
    </rPh>
    <rPh sb="20" eb="24">
      <t>サギョウショチョウ</t>
    </rPh>
    <phoneticPr fontId="3"/>
  </si>
  <si>
    <t>・ISO14001の認定を取得し、日常管理に努めている。
・電子マニフェストを導入し、管理体制の向上に努めている。</t>
    <rPh sb="10" eb="12">
      <t>ニンテイ</t>
    </rPh>
    <rPh sb="13" eb="15">
      <t>シュトク</t>
    </rPh>
    <rPh sb="17" eb="21">
      <t>ニチジョウカンリ</t>
    </rPh>
    <rPh sb="22" eb="23">
      <t>ツト</t>
    </rPh>
    <rPh sb="30" eb="32">
      <t>デンシ</t>
    </rPh>
    <rPh sb="39" eb="41">
      <t>ドウニュウ</t>
    </rPh>
    <rPh sb="43" eb="47">
      <t>カンリタイセイ</t>
    </rPh>
    <rPh sb="48" eb="50">
      <t>コウジョウ</t>
    </rPh>
    <rPh sb="51" eb="52">
      <t>ツト</t>
    </rPh>
    <phoneticPr fontId="3"/>
  </si>
  <si>
    <t>・工法の検討
・３R活動を推進し、抑制・分別の指導を行う。
・社員を教育し、廃棄削減の意識・知識向上に努める
・電子マニフェストの活用の幅を広げ、管理体制の向上を目指す。</t>
    <rPh sb="1" eb="3">
      <t>コウホウ</t>
    </rPh>
    <rPh sb="4" eb="6">
      <t>ケントウ</t>
    </rPh>
    <rPh sb="10" eb="12">
      <t>カツドウ</t>
    </rPh>
    <rPh sb="13" eb="15">
      <t>スイシン</t>
    </rPh>
    <rPh sb="17" eb="19">
      <t>ヨクセイ</t>
    </rPh>
    <rPh sb="20" eb="22">
      <t>ブンベツ</t>
    </rPh>
    <rPh sb="23" eb="25">
      <t>シドウ</t>
    </rPh>
    <rPh sb="26" eb="27">
      <t>オコナ</t>
    </rPh>
    <rPh sb="31" eb="33">
      <t>シャイン</t>
    </rPh>
    <rPh sb="34" eb="36">
      <t>キョウイク</t>
    </rPh>
    <rPh sb="38" eb="40">
      <t>ハイキ</t>
    </rPh>
    <rPh sb="40" eb="42">
      <t>サクゲン</t>
    </rPh>
    <rPh sb="43" eb="45">
      <t>イシキ</t>
    </rPh>
    <rPh sb="46" eb="48">
      <t>チシキ</t>
    </rPh>
    <rPh sb="48" eb="50">
      <t>コウジョウ</t>
    </rPh>
    <rPh sb="51" eb="52">
      <t>ツト</t>
    </rPh>
    <rPh sb="56" eb="58">
      <t>デンシ</t>
    </rPh>
    <rPh sb="65" eb="67">
      <t>カツヨウ</t>
    </rPh>
    <rPh sb="68" eb="69">
      <t>ハバ</t>
    </rPh>
    <rPh sb="70" eb="71">
      <t>ヒロ</t>
    </rPh>
    <rPh sb="73" eb="75">
      <t>カンリ</t>
    </rPh>
    <rPh sb="75" eb="77">
      <t>タイセイ</t>
    </rPh>
    <rPh sb="78" eb="80">
      <t>コウジョウ</t>
    </rPh>
    <rPh sb="81" eb="83">
      <t>メザ</t>
    </rPh>
    <phoneticPr fontId="3"/>
  </si>
  <si>
    <t>分別の推進</t>
    <rPh sb="0" eb="2">
      <t>ブンベツ</t>
    </rPh>
    <rPh sb="3" eb="5">
      <t>スイシン</t>
    </rPh>
    <phoneticPr fontId="3"/>
  </si>
  <si>
    <t>若手社員に対し廃棄物処理の知識を持たせ、適切な分別により混合廃棄物の縮減を行うよう教育する</t>
    <rPh sb="0" eb="2">
      <t>ワカテ</t>
    </rPh>
    <rPh sb="2" eb="4">
      <t>シャイン</t>
    </rPh>
    <rPh sb="5" eb="6">
      <t>タイ</t>
    </rPh>
    <rPh sb="7" eb="10">
      <t>ハイキブツ</t>
    </rPh>
    <rPh sb="10" eb="12">
      <t>ショリ</t>
    </rPh>
    <rPh sb="13" eb="15">
      <t>チシキ</t>
    </rPh>
    <rPh sb="16" eb="17">
      <t>モ</t>
    </rPh>
    <rPh sb="20" eb="22">
      <t>テキセツ</t>
    </rPh>
    <rPh sb="23" eb="25">
      <t>ブンベツ</t>
    </rPh>
    <rPh sb="28" eb="30">
      <t>コンゴウ</t>
    </rPh>
    <rPh sb="30" eb="33">
      <t>ハイキブツ</t>
    </rPh>
    <rPh sb="34" eb="36">
      <t>シュクゲン</t>
    </rPh>
    <rPh sb="37" eb="38">
      <t>オコナ</t>
    </rPh>
    <rPh sb="41" eb="43">
      <t>キョウイク</t>
    </rPh>
    <phoneticPr fontId="3"/>
  </si>
  <si>
    <t>・優良認定事業者へ優先的に処理委託を行う
・廃棄物の種類や性状を踏まえ、再生利用可能な施設を算定し処理委託をする
・電子マニフェストの活用の幅を広げ、管理環境の工場を目指す</t>
    <phoneticPr fontId="3"/>
  </si>
  <si>
    <t>廃棄物の種類や性状を踏まえ、再生利用可能な施設を選定し処理委託を行っている</t>
    <rPh sb="0" eb="3">
      <t>ハイキブツ</t>
    </rPh>
    <rPh sb="4" eb="6">
      <t>シュルイ</t>
    </rPh>
    <rPh sb="7" eb="9">
      <t>セイジョウ</t>
    </rPh>
    <rPh sb="10" eb="11">
      <t>フ</t>
    </rPh>
    <rPh sb="14" eb="20">
      <t>サイセイリヨウカノウ</t>
    </rPh>
    <rPh sb="21" eb="23">
      <t>シセツ</t>
    </rPh>
    <rPh sb="24" eb="26">
      <t>センテイ</t>
    </rPh>
    <rPh sb="27" eb="31">
      <t>ショリイタク</t>
    </rPh>
    <rPh sb="32" eb="33">
      <t>オコナ</t>
    </rPh>
    <phoneticPr fontId="3"/>
  </si>
  <si>
    <t>045-451-1104</t>
    <phoneticPr fontId="3"/>
  </si>
  <si>
    <t>令和   6年   5月   23日</t>
    <phoneticPr fontId="3"/>
  </si>
  <si>
    <t>汚泥→分級・脱水・混錬→再資源化
廃プラスチック→破砕・溶融・圧縮→再資源化
紙くず→破砕・圧縮→再資源化
木くず→破砕→再資源化
金属くず→破砕→再資源化
がれき類→破砕→再資源化
混合廃棄物→破砕・圧縮→再資源化</t>
    <rPh sb="0" eb="2">
      <t>オデイ</t>
    </rPh>
    <rPh sb="3" eb="5">
      <t>ブンキュウ</t>
    </rPh>
    <rPh sb="6" eb="8">
      <t>ダッスイ</t>
    </rPh>
    <rPh sb="9" eb="11">
      <t>コンレン</t>
    </rPh>
    <rPh sb="12" eb="16">
      <t>サイシゲンカ</t>
    </rPh>
    <rPh sb="17" eb="18">
      <t>ハイ</t>
    </rPh>
    <rPh sb="25" eb="27">
      <t>ハサイ</t>
    </rPh>
    <rPh sb="28" eb="30">
      <t>ヨウユウ</t>
    </rPh>
    <rPh sb="31" eb="33">
      <t>アッシュク</t>
    </rPh>
    <rPh sb="34" eb="38">
      <t>サイシゲンカ</t>
    </rPh>
    <rPh sb="39" eb="40">
      <t>カミ</t>
    </rPh>
    <rPh sb="43" eb="45">
      <t>ハサイ</t>
    </rPh>
    <rPh sb="46" eb="48">
      <t>アッシュク</t>
    </rPh>
    <rPh sb="49" eb="53">
      <t>サイシゲンカ</t>
    </rPh>
    <rPh sb="54" eb="55">
      <t>キ</t>
    </rPh>
    <rPh sb="58" eb="60">
      <t>ハサイ</t>
    </rPh>
    <rPh sb="61" eb="65">
      <t>サイシゲンカ</t>
    </rPh>
    <rPh sb="66" eb="68">
      <t>キンゾク</t>
    </rPh>
    <rPh sb="71" eb="73">
      <t>ハサイ</t>
    </rPh>
    <rPh sb="74" eb="78">
      <t>サイシゲンカ</t>
    </rPh>
    <rPh sb="82" eb="83">
      <t>ルイ</t>
    </rPh>
    <rPh sb="84" eb="86">
      <t>ハサイ</t>
    </rPh>
    <rPh sb="87" eb="88">
      <t>サイ</t>
    </rPh>
    <rPh sb="88" eb="90">
      <t>シゲン</t>
    </rPh>
    <rPh sb="90" eb="91">
      <t>カ</t>
    </rPh>
    <rPh sb="92" eb="94">
      <t>コンゴウ</t>
    </rPh>
    <rPh sb="94" eb="97">
      <t>ハイキブツ</t>
    </rPh>
    <rPh sb="98" eb="100">
      <t>ハサイ</t>
    </rPh>
    <rPh sb="101" eb="103">
      <t>アッシュク</t>
    </rPh>
    <rPh sb="104" eb="108">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</si>
</sst>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3.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4.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8" zoomScaleNormal="115" zoomScaleSheetLayoutView="98"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2970</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459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308</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1157.7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59</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1157.7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38.799999999999997</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1157.7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28</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457</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吉川海事興業株式会社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1100.5999999999999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v>
      </c>
      <c r="P27" s="718"/>
      <c r="Q27" s="718"/>
      <c r="R27" s="718"/>
      <c r="S27" s="49" t="s">
        <v>38</v>
      </c>
      <c r="T27" s="70"/>
      <c r="U27" s="70"/>
      <c r="X27" s="68" t="s">
        <v>39</v>
      </c>
      <c r="Y27" s="71"/>
      <c r="AG27" s="58"/>
      <c r="AH27" s="58"/>
      <c r="AI27" s="58"/>
      <c r="AJ27" s="58"/>
      <c r="AK27" s="668">
        <f>+AG18+O27</f>
        <v>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1100.5999999999999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1100.5999999999999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v>
      </c>
      <c r="P27" s="718"/>
      <c r="Q27" s="718"/>
      <c r="R27" s="718"/>
      <c r="S27" s="49" t="s">
        <v>38</v>
      </c>
      <c r="T27" s="70"/>
      <c r="U27" s="70"/>
      <c r="X27" s="68" t="s">
        <v>39</v>
      </c>
      <c r="Y27" s="71"/>
      <c r="AG27" s="58"/>
      <c r="AH27" s="58"/>
      <c r="AI27" s="58"/>
      <c r="AJ27" s="58"/>
      <c r="AK27" s="668">
        <f>+AG18+O27</f>
        <v>14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8.6</v>
      </c>
      <c r="G30" s="674"/>
      <c r="H30" s="214" t="s">
        <v>198</v>
      </c>
      <c r="L30" s="682"/>
      <c r="O30" s="61"/>
      <c r="Q30" s="684">
        <f>+ROUND(Z28,1)+ROUND(Z29,1)+ROUND(Z30,1)</f>
        <v>14</v>
      </c>
      <c r="R30" s="718"/>
      <c r="S30" s="718"/>
      <c r="T30" s="718"/>
      <c r="U30" s="49" t="s">
        <v>16</v>
      </c>
      <c r="X30" s="726" t="s">
        <v>186</v>
      </c>
      <c r="Y30" s="727"/>
      <c r="Z30" s="670"/>
      <c r="AA30" s="671"/>
      <c r="AB30" s="671"/>
      <c r="AC30" s="671"/>
      <c r="AD30" s="671"/>
      <c r="AE30" s="49" t="s">
        <v>13</v>
      </c>
      <c r="AK30" s="655">
        <v>8</v>
      </c>
      <c r="AL30" s="656"/>
      <c r="AM30" s="656"/>
      <c r="AN30" s="656"/>
      <c r="AO30" s="57" t="s">
        <v>13</v>
      </c>
      <c r="AR30" s="667"/>
      <c r="AS30" s="664"/>
      <c r="AT30" s="664"/>
      <c r="AU30" s="665"/>
    </row>
    <row r="31" spans="2:48" ht="27" customHeight="1" thickTop="1" thickBot="1" x14ac:dyDescent="0.2">
      <c r="B31" s="690" t="s">
        <v>375</v>
      </c>
      <c r="C31" s="679"/>
      <c r="D31" s="679"/>
      <c r="E31" s="680"/>
      <c r="F31" s="673">
        <v>14.5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Y33" sqref="Y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v>
      </c>
      <c r="P27" s="718"/>
      <c r="Q27" s="718"/>
      <c r="R27" s="718"/>
      <c r="S27" s="49" t="s">
        <v>38</v>
      </c>
      <c r="T27" s="70"/>
      <c r="U27" s="70"/>
      <c r="X27" s="68" t="s">
        <v>39</v>
      </c>
      <c r="Y27" s="71"/>
      <c r="AG27" s="58"/>
      <c r="AH27" s="58"/>
      <c r="AI27" s="58"/>
      <c r="AJ27" s="58"/>
      <c r="AK27" s="668">
        <f>+AG18+O27</f>
        <v>30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30.2</v>
      </c>
      <c r="G30" s="674"/>
      <c r="H30" s="214" t="s">
        <v>198</v>
      </c>
      <c r="L30" s="682"/>
      <c r="O30" s="61"/>
      <c r="Q30" s="684">
        <f>+ROUND(Z28,1)+ROUND(Z29,1)+ROUND(Z30,1)</f>
        <v>30</v>
      </c>
      <c r="R30" s="718"/>
      <c r="S30" s="718"/>
      <c r="T30" s="718"/>
      <c r="U30" s="49" t="s">
        <v>16</v>
      </c>
      <c r="X30" s="726" t="s">
        <v>186</v>
      </c>
      <c r="Y30" s="727"/>
      <c r="Z30" s="670"/>
      <c r="AA30" s="671"/>
      <c r="AB30" s="671"/>
      <c r="AC30" s="671"/>
      <c r="AD30" s="671"/>
      <c r="AE30" s="49" t="s">
        <v>13</v>
      </c>
      <c r="AK30" s="655">
        <v>20</v>
      </c>
      <c r="AL30" s="656"/>
      <c r="AM30" s="656"/>
      <c r="AN30" s="656"/>
      <c r="AO30" s="57" t="s">
        <v>13</v>
      </c>
      <c r="AR30" s="667"/>
      <c r="AS30" s="664"/>
      <c r="AT30" s="664"/>
      <c r="AU30" s="665"/>
    </row>
    <row r="31" spans="2:48" ht="27" customHeight="1" thickTop="1" thickBot="1" x14ac:dyDescent="0.2">
      <c r="B31" s="690" t="s">
        <v>375</v>
      </c>
      <c r="C31" s="679"/>
      <c r="D31" s="679"/>
      <c r="E31" s="680"/>
      <c r="F31" s="673">
        <v>30.3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吉川海事興業株式会社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80" zoomScaleNormal="80" workbookViewId="0">
      <selection activeCell="H43" sqref="H4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吉川海事興業株式会社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1100.5999999999999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14.5</v>
      </c>
      <c r="M9" s="377">
        <f>IF(OR(ｷ.紙くず!F24&gt;0,ｷ.紙くず!F24&lt;0),ｷ.紙くず!F24,IF(M$19&gt;0,"0",0))</f>
        <v>2.7</v>
      </c>
      <c r="N9" s="377">
        <f>IF(OR(ｸ.木くず!F24&gt;0,ｸ.木くず!F24&lt;0),ｸ.木くず!F24,IF(N$19&gt;0,"0",0))</f>
        <v>3.3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3.4</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30.3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2.9</v>
      </c>
      <c r="AA9" s="379">
        <f>IF(SUM(G9:Z9)&gt;0,SUM(G9:Z9),IF(AA$19&gt;0,"0",0))</f>
        <v>1157.7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1100.5999999999999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14.5</v>
      </c>
      <c r="M14" s="383">
        <f>IF(OR(ｷ.紙くず!F29&gt;0,ｷ.紙くず!F29&lt;0),ｷ.紙くず!F29,IF(M$19&gt;0,"0",0))</f>
        <v>2.7</v>
      </c>
      <c r="N14" s="383">
        <f>IF(OR(ｸ.木くず!F29&gt;0,ｸ.木くず!F29&lt;0),ｸ.木くず!F29,IF(N$19&gt;0,"0",0))</f>
        <v>3.3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3.4</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30.3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2.9</v>
      </c>
      <c r="AA14" s="385">
        <f t="shared" si="0"/>
        <v>1157.7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8.6</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30.2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38.799999999999997</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1100.5999999999999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14.5</v>
      </c>
      <c r="M16" s="383">
        <f>IF(OR(ｷ.紙くず!F31&gt;0,ｷ.紙くず!F31&lt;0),ｷ.紙くず!F31,IF(M$19&gt;0,"0",0))</f>
        <v>2.7</v>
      </c>
      <c r="N16" s="383">
        <f>IF(OR(ｸ.木くず!F31&gt;0,ｸ.木くず!F31&lt;0),ｸ.木くず!F31,IF(N$19&gt;0,"0",0))</f>
        <v>3.3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3.4</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30.3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2.9</v>
      </c>
      <c r="AA16" s="385">
        <f t="shared" si="0"/>
        <v>1157.7</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7</v>
      </c>
      <c r="I19" s="389">
        <f t="shared" si="1"/>
        <v>0</v>
      </c>
      <c r="J19" s="389">
        <f t="shared" si="1"/>
        <v>0</v>
      </c>
      <c r="K19" s="389">
        <f t="shared" si="1"/>
        <v>0</v>
      </c>
      <c r="L19" s="389">
        <f t="shared" si="1"/>
        <v>14</v>
      </c>
      <c r="M19" s="389">
        <f t="shared" si="1"/>
        <v>2</v>
      </c>
      <c r="N19" s="389">
        <f t="shared" si="1"/>
        <v>3</v>
      </c>
      <c r="O19" s="389">
        <f t="shared" si="1"/>
        <v>0</v>
      </c>
      <c r="P19" s="389">
        <f t="shared" si="1"/>
        <v>0</v>
      </c>
      <c r="Q19" s="389">
        <f t="shared" si="1"/>
        <v>0</v>
      </c>
      <c r="R19" s="389">
        <f t="shared" si="1"/>
        <v>0</v>
      </c>
      <c r="S19" s="389">
        <f t="shared" si="1"/>
        <v>1</v>
      </c>
      <c r="T19" s="389">
        <f t="shared" si="1"/>
        <v>0</v>
      </c>
      <c r="U19" s="389">
        <f t="shared" si="1"/>
        <v>0</v>
      </c>
      <c r="V19" s="389">
        <f t="shared" si="1"/>
        <v>30</v>
      </c>
      <c r="W19" s="389">
        <f t="shared" si="1"/>
        <v>0</v>
      </c>
      <c r="X19" s="389">
        <f t="shared" si="1"/>
        <v>0</v>
      </c>
      <c r="Y19" s="389">
        <f t="shared" si="1"/>
        <v>0</v>
      </c>
      <c r="Z19" s="390">
        <f t="shared" si="1"/>
        <v>2</v>
      </c>
      <c r="AA19" s="391">
        <f t="shared" ref="AA19:AA25" si="2">SUM(G19:Z19)</f>
        <v>59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7</v>
      </c>
      <c r="I37" s="424">
        <f t="shared" si="8"/>
        <v>0</v>
      </c>
      <c r="J37" s="424">
        <f t="shared" si="8"/>
        <v>0</v>
      </c>
      <c r="K37" s="424">
        <f t="shared" si="8"/>
        <v>0</v>
      </c>
      <c r="L37" s="424">
        <f t="shared" si="8"/>
        <v>14</v>
      </c>
      <c r="M37" s="424">
        <f t="shared" si="8"/>
        <v>2</v>
      </c>
      <c r="N37" s="424">
        <f t="shared" si="8"/>
        <v>3</v>
      </c>
      <c r="O37" s="424">
        <f t="shared" si="8"/>
        <v>0</v>
      </c>
      <c r="P37" s="424">
        <f t="shared" si="8"/>
        <v>0</v>
      </c>
      <c r="Q37" s="424">
        <f t="shared" si="8"/>
        <v>0</v>
      </c>
      <c r="R37" s="424">
        <f t="shared" si="8"/>
        <v>0</v>
      </c>
      <c r="S37" s="424">
        <f t="shared" si="8"/>
        <v>1</v>
      </c>
      <c r="T37" s="424">
        <f t="shared" si="8"/>
        <v>0</v>
      </c>
      <c r="U37" s="424">
        <f t="shared" si="8"/>
        <v>0</v>
      </c>
      <c r="V37" s="424">
        <f t="shared" si="8"/>
        <v>30</v>
      </c>
      <c r="W37" s="424">
        <f t="shared" si="8"/>
        <v>0</v>
      </c>
      <c r="X37" s="424">
        <f t="shared" si="8"/>
        <v>0</v>
      </c>
      <c r="Y37" s="424">
        <f t="shared" si="8"/>
        <v>0</v>
      </c>
      <c r="Z37" s="425">
        <f t="shared" si="8"/>
        <v>2</v>
      </c>
      <c r="AA37" s="426">
        <f t="shared" si="4"/>
        <v>59</v>
      </c>
    </row>
    <row r="38" spans="2:27" ht="24" customHeight="1" x14ac:dyDescent="0.15">
      <c r="B38" s="170"/>
      <c r="C38" s="809"/>
      <c r="D38" s="227"/>
      <c r="E38" s="225" t="s">
        <v>319</v>
      </c>
      <c r="F38" s="443"/>
      <c r="G38" s="415">
        <f t="shared" ref="G38:Z38" si="9">SUM(G39:G41)</f>
        <v>0</v>
      </c>
      <c r="H38" s="415">
        <f t="shared" si="9"/>
        <v>7</v>
      </c>
      <c r="I38" s="415">
        <f t="shared" si="9"/>
        <v>0</v>
      </c>
      <c r="J38" s="415">
        <f t="shared" si="9"/>
        <v>0</v>
      </c>
      <c r="K38" s="415">
        <f t="shared" si="9"/>
        <v>0</v>
      </c>
      <c r="L38" s="415">
        <f t="shared" si="9"/>
        <v>14</v>
      </c>
      <c r="M38" s="415">
        <f t="shared" si="9"/>
        <v>2</v>
      </c>
      <c r="N38" s="415">
        <f t="shared" si="9"/>
        <v>3</v>
      </c>
      <c r="O38" s="415">
        <f t="shared" si="9"/>
        <v>0</v>
      </c>
      <c r="P38" s="415">
        <f t="shared" si="9"/>
        <v>0</v>
      </c>
      <c r="Q38" s="415">
        <f t="shared" si="9"/>
        <v>0</v>
      </c>
      <c r="R38" s="415">
        <f t="shared" si="9"/>
        <v>0</v>
      </c>
      <c r="S38" s="415">
        <f t="shared" si="9"/>
        <v>1</v>
      </c>
      <c r="T38" s="415">
        <f t="shared" si="9"/>
        <v>0</v>
      </c>
      <c r="U38" s="415">
        <f t="shared" si="9"/>
        <v>0</v>
      </c>
      <c r="V38" s="415">
        <f t="shared" si="9"/>
        <v>30</v>
      </c>
      <c r="W38" s="415">
        <f t="shared" si="9"/>
        <v>0</v>
      </c>
      <c r="X38" s="415">
        <f t="shared" si="9"/>
        <v>0</v>
      </c>
      <c r="Y38" s="415">
        <f t="shared" si="9"/>
        <v>0</v>
      </c>
      <c r="Z38" s="416">
        <f t="shared" si="9"/>
        <v>2</v>
      </c>
      <c r="AA38" s="417">
        <f t="shared" si="4"/>
        <v>59</v>
      </c>
    </row>
    <row r="39" spans="2:27" ht="24" customHeight="1" x14ac:dyDescent="0.15">
      <c r="B39" s="170"/>
      <c r="C39" s="809"/>
      <c r="D39" s="228"/>
      <c r="E39" s="223"/>
      <c r="F39" s="221" t="s">
        <v>233</v>
      </c>
      <c r="G39" s="418">
        <f>+ｱ.燃え殻!$Z$28</f>
        <v>0</v>
      </c>
      <c r="H39" s="418">
        <f>+ｲ.汚泥!$Z$28</f>
        <v>7</v>
      </c>
      <c r="I39" s="418">
        <f>+ｳ.廃油!$Z$28</f>
        <v>0</v>
      </c>
      <c r="J39" s="418">
        <f>+ｴ.廃酸!$Z$28</f>
        <v>0</v>
      </c>
      <c r="K39" s="418">
        <f>+ｵ.廃ｱﾙｶﾘ!$Z$28</f>
        <v>0</v>
      </c>
      <c r="L39" s="418">
        <f>+ｶ.廃ﾌﾟﾗ類!$Z$28</f>
        <v>14</v>
      </c>
      <c r="M39" s="418">
        <f>+ｷ.紙くず!$Z$28</f>
        <v>2</v>
      </c>
      <c r="N39" s="418">
        <f>+ｸ.木くず!$Z$28</f>
        <v>3</v>
      </c>
      <c r="O39" s="418">
        <f>+ｹ.繊維くず!$Z$28</f>
        <v>0</v>
      </c>
      <c r="P39" s="418">
        <f>+ｺ.動植物性残さ!$Z$28</f>
        <v>0</v>
      </c>
      <c r="Q39" s="418">
        <f>+ｻ.動物系固形不要物!$Z$28</f>
        <v>0</v>
      </c>
      <c r="R39" s="418">
        <f>+ｼ.ｺﾞﾑくず!$Z$28</f>
        <v>0</v>
      </c>
      <c r="S39" s="418">
        <f>+ｽ.金属くず!$Z$28</f>
        <v>1</v>
      </c>
      <c r="T39" s="418">
        <f>+ｾ.ｶﾞﾗｽ･ｺﾝｸﾘ･陶磁器くず!$Z$28</f>
        <v>0</v>
      </c>
      <c r="U39" s="418">
        <f>+ｿ.鉱さい!$Z$28</f>
        <v>0</v>
      </c>
      <c r="V39" s="418">
        <f>+ﾀ.がれき類!$Z$28</f>
        <v>30</v>
      </c>
      <c r="W39" s="418">
        <f>+ﾁ.動物のふん尿!$Z$28</f>
        <v>0</v>
      </c>
      <c r="X39" s="418">
        <f>+ﾂ.動物の死体!$Z$28</f>
        <v>0</v>
      </c>
      <c r="Y39" s="418">
        <f>+ﾃ.ばいじん!$Z$28</f>
        <v>0</v>
      </c>
      <c r="Z39" s="419">
        <f>+ﾄ.混合廃棄物その他!$Z$28</f>
        <v>2</v>
      </c>
      <c r="AA39" s="420">
        <f t="shared" si="4"/>
        <v>59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7</v>
      </c>
      <c r="I43" s="427">
        <f>+ｳ.廃油!$AK$27</f>
        <v>0</v>
      </c>
      <c r="J43" s="427">
        <f>+ｴ.廃酸!$AK$27</f>
        <v>0</v>
      </c>
      <c r="K43" s="427">
        <f>+ｵ.廃ｱﾙｶﾘ!$AK$27</f>
        <v>0</v>
      </c>
      <c r="L43" s="427">
        <f>+ｶ.廃ﾌﾟﾗ類!$AK$27</f>
        <v>14</v>
      </c>
      <c r="M43" s="427">
        <f>+ｷ.紙くず!$AK$27</f>
        <v>2</v>
      </c>
      <c r="N43" s="427">
        <f>+ｸ.木くず!$AK$27</f>
        <v>3</v>
      </c>
      <c r="O43" s="427">
        <f>+ｹ.繊維くず!$AK$27</f>
        <v>0</v>
      </c>
      <c r="P43" s="427">
        <f>+ｺ.動植物性残さ!$AK$27</f>
        <v>0</v>
      </c>
      <c r="Q43" s="427">
        <f>+ｻ.動物系固形不要物!$AK$27</f>
        <v>0</v>
      </c>
      <c r="R43" s="427">
        <f>+ｼ.ｺﾞﾑくず!$AK$27</f>
        <v>0</v>
      </c>
      <c r="S43" s="427">
        <f>+ｽ.金属くず!$AK$27</f>
        <v>1</v>
      </c>
      <c r="T43" s="427">
        <f>+ｾ.ｶﾞﾗｽ･ｺﾝｸﾘ･陶磁器くず!$AK$27</f>
        <v>0</v>
      </c>
      <c r="U43" s="427">
        <f>+ｿ.鉱さい!$AK$27</f>
        <v>0</v>
      </c>
      <c r="V43" s="427">
        <f>+ﾀ.がれき類!$AK$27</f>
        <v>30</v>
      </c>
      <c r="W43" s="427">
        <f>+ﾁ.動物のふん尿!$AK$27</f>
        <v>0</v>
      </c>
      <c r="X43" s="427">
        <f>+ﾂ.動物の死体!$AK$27</f>
        <v>0</v>
      </c>
      <c r="Y43" s="427">
        <f>+ﾃ.ばいじん!$AK$27</f>
        <v>0</v>
      </c>
      <c r="Z43" s="428">
        <f>+ﾄ.混合廃棄物その他!$AK$27</f>
        <v>2</v>
      </c>
      <c r="AA43" s="429">
        <f t="shared" si="4"/>
        <v>59</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8</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20</v>
      </c>
      <c r="W44" s="430">
        <f>+ﾁ.動物のふん尿!$AK$30</f>
        <v>0</v>
      </c>
      <c r="X44" s="430">
        <f>+ﾂ.動物の死体!$AK$30</f>
        <v>0</v>
      </c>
      <c r="Y44" s="430">
        <f>+ﾃ.ばいじん!$AK$30</f>
        <v>0</v>
      </c>
      <c r="Z44" s="431">
        <f>+ﾄ.混合廃棄物その他!$AK$30</f>
        <v>0</v>
      </c>
      <c r="AA44" s="432">
        <f t="shared" si="4"/>
        <v>28</v>
      </c>
    </row>
    <row r="45" spans="2:27" ht="24" customHeight="1" x14ac:dyDescent="0.15">
      <c r="B45" s="170"/>
      <c r="C45" s="177"/>
      <c r="D45" s="442" t="s">
        <v>190</v>
      </c>
      <c r="E45" s="799" t="s">
        <v>237</v>
      </c>
      <c r="F45" s="800"/>
      <c r="G45" s="433">
        <f>+ｱ.燃え殻!$AR$24</f>
        <v>0</v>
      </c>
      <c r="H45" s="433">
        <f>+ｲ.汚泥!$AR$24</f>
        <v>7</v>
      </c>
      <c r="I45" s="433">
        <f>+ｳ.廃油!$AR$24</f>
        <v>0</v>
      </c>
      <c r="J45" s="433">
        <f>+ｴ.廃酸!$AR$24</f>
        <v>0</v>
      </c>
      <c r="K45" s="433">
        <f>+ｵ.廃ｱﾙｶﾘ!$AR$24</f>
        <v>0</v>
      </c>
      <c r="L45" s="433">
        <f>+ｶ.廃ﾌﾟﾗ類!$AR$24</f>
        <v>14</v>
      </c>
      <c r="M45" s="433">
        <f>+ｷ.紙くず!$AR$24</f>
        <v>2</v>
      </c>
      <c r="N45" s="433">
        <f>+ｸ.木くず!$AR$24</f>
        <v>3</v>
      </c>
      <c r="O45" s="433">
        <f>+ｹ.繊維くず!$AR$24</f>
        <v>0</v>
      </c>
      <c r="P45" s="433">
        <f>+ｺ.動植物性残さ!$AR$24</f>
        <v>0</v>
      </c>
      <c r="Q45" s="433">
        <f>+ｻ.動物系固形不要物!$AR$24</f>
        <v>0</v>
      </c>
      <c r="R45" s="433">
        <f>+ｼ.ｺﾞﾑくず!$AR$24</f>
        <v>0</v>
      </c>
      <c r="S45" s="433">
        <f>+ｽ.金属くず!$AR$24</f>
        <v>1</v>
      </c>
      <c r="T45" s="433">
        <f>+ｾ.ｶﾞﾗｽ･ｺﾝｸﾘ･陶磁器くず!$AR$24</f>
        <v>0</v>
      </c>
      <c r="U45" s="433">
        <f>+ｿ.鉱さい!$AR$24</f>
        <v>0</v>
      </c>
      <c r="V45" s="433">
        <f>+ﾀ.がれき類!$AR$24</f>
        <v>30</v>
      </c>
      <c r="W45" s="433">
        <f>+ﾁ.動物のふん尿!$AR$24</f>
        <v>0</v>
      </c>
      <c r="X45" s="433">
        <f>+ﾂ.動物の死体!$AR$24</f>
        <v>0</v>
      </c>
      <c r="Y45" s="433">
        <f>+ﾃ.ばいじん!$AR$24</f>
        <v>0</v>
      </c>
      <c r="Z45" s="434">
        <f>+ﾄ.混合廃棄物その他!$AR$24</f>
        <v>2</v>
      </c>
      <c r="AA45" s="435">
        <f t="shared" si="4"/>
        <v>59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1107.5999999999999</v>
      </c>
      <c r="I55" s="480">
        <f t="shared" si="10"/>
        <v>0</v>
      </c>
      <c r="J55" s="480">
        <f t="shared" si="10"/>
        <v>0</v>
      </c>
      <c r="K55" s="480">
        <f t="shared" si="10"/>
        <v>0</v>
      </c>
      <c r="L55" s="480">
        <f t="shared" si="10"/>
        <v>28.5</v>
      </c>
      <c r="M55" s="480">
        <f t="shared" si="10"/>
        <v>4.7</v>
      </c>
      <c r="N55" s="480">
        <f t="shared" si="10"/>
        <v>6.3</v>
      </c>
      <c r="O55" s="480">
        <f t="shared" si="10"/>
        <v>0</v>
      </c>
      <c r="P55" s="480">
        <f t="shared" si="10"/>
        <v>0</v>
      </c>
      <c r="Q55" s="480">
        <f t="shared" si="10"/>
        <v>0</v>
      </c>
      <c r="R55" s="480">
        <f t="shared" si="10"/>
        <v>0</v>
      </c>
      <c r="S55" s="480">
        <f t="shared" si="10"/>
        <v>4.4000000000000004</v>
      </c>
      <c r="T55" s="480">
        <f t="shared" si="10"/>
        <v>0</v>
      </c>
      <c r="U55" s="480">
        <f t="shared" si="10"/>
        <v>0</v>
      </c>
      <c r="V55" s="480">
        <f t="shared" si="10"/>
        <v>60.3</v>
      </c>
      <c r="W55" s="480">
        <f t="shared" si="10"/>
        <v>0</v>
      </c>
      <c r="X55" s="480">
        <f t="shared" si="10"/>
        <v>0</v>
      </c>
      <c r="Y55" s="480">
        <f t="shared" si="10"/>
        <v>0</v>
      </c>
      <c r="Z55" s="480">
        <f t="shared" si="10"/>
        <v>4.9000000000000004</v>
      </c>
      <c r="AA55" s="481">
        <f>+AA9+AA19+AA20</f>
        <v>1216.7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84"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5月   23日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横浜市神奈川区神奈川2-8-8</v>
      </c>
      <c r="M16" s="884"/>
      <c r="N16" s="884"/>
      <c r="O16" s="884"/>
      <c r="P16" s="884"/>
      <c r="Q16" s="884"/>
      <c r="R16" s="884"/>
      <c r="S16" s="884"/>
      <c r="T16" s="884"/>
      <c r="U16" s="282"/>
    </row>
    <row r="17" spans="1:21" ht="26.25" customHeight="1" x14ac:dyDescent="0.15">
      <c r="C17" s="86"/>
      <c r="I17" s="25"/>
      <c r="J17" s="25" t="s">
        <v>7</v>
      </c>
      <c r="K17" s="25"/>
      <c r="L17" s="884" t="str">
        <f>+表紙!L41</f>
        <v>吉川海事興業株式会社
代表取締役　鈴木　伸幸</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045-451-1104</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吉川海事興業株式会社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2970</v>
      </c>
      <c r="Q25" s="891"/>
      <c r="R25" s="891"/>
      <c r="S25" s="891"/>
      <c r="T25" s="891"/>
      <c r="U25" s="892"/>
    </row>
    <row r="26" spans="1:21" ht="26.25" customHeight="1" x14ac:dyDescent="0.15">
      <c r="C26" s="538" t="s">
        <v>11</v>
      </c>
      <c r="D26" s="539"/>
      <c r="E26" s="540"/>
      <c r="F26" s="906" t="str">
        <f>+表紙!F50</f>
        <v>横浜市神奈川区神奈川2-8-8</v>
      </c>
      <c r="G26" s="907"/>
      <c r="H26" s="907"/>
      <c r="I26" s="907"/>
      <c r="J26" s="907"/>
      <c r="K26" s="907"/>
      <c r="L26" s="907"/>
      <c r="M26" s="907"/>
      <c r="N26" s="341" t="s">
        <v>172</v>
      </c>
      <c r="O26"/>
      <c r="P26"/>
      <c r="Q26" s="901" t="str">
        <f>IF(+表紙!Q50="","",+表紙!Q50)</f>
        <v>045-451-1104</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308</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18名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1157.7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・ISO14001の認定を取得し、日常管理に努めている。
・電子マニフェストを導入し、管理体制の向上に努めている。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59</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・工法の検討
・３R活動を推進し、抑制・分別の指導を行う。
・社員を教育し、廃棄削減の意識・知識向上に努める
・電子マニフェストの活用の幅を広げ、管理体制の向上を目指す。</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分別の推進</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若手社員に対し廃棄物処理の知識を持たせ、適切な分別により混合廃棄物の縮減を行うよう教育する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1157.7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38.799999999999997</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1157.7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廃棄物の種類や性状を踏まえ、再生利用可能な施設を選定し処理委託を行っている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28</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・優良認定事業者へ優先的に処理委託を行う
・廃棄物の種類や性状を踏まえ、再生利用可能な施設を算定し処理委託をする
・電子マニフェストの活用の幅を広げ、管理環境の工場を目指す</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2024-05-24T01:27:18Z</dcterms:created>
  <dcterms:modified xsi:type="dcterms:W3CDTF">2024-09-09T02:43:05Z</dcterms:modified>
</cp:coreProperties>
</file>