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78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2"/>
  <c r="U52" i="94" s="1"/>
  <c r="AL31" i="81"/>
  <c r="S52" i="94" s="1"/>
  <c r="AL31" i="79"/>
  <c r="R52" i="94" s="1"/>
  <c r="AL31" i="89"/>
  <c r="Q52" i="94" s="1"/>
  <c r="AL31" i="88"/>
  <c r="P52" i="94" s="1"/>
  <c r="AL31" i="87"/>
  <c r="O52" i="94" s="1"/>
  <c r="AL31" i="86"/>
  <c r="N52" i="94" s="1"/>
  <c r="AL31" i="85"/>
  <c r="M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Y18" i="84" s="1"/>
  <c r="AO18" i="82"/>
  <c r="AH18" i="82" s="1"/>
  <c r="Y18" i="82" s="1"/>
  <c r="AO18" i="80"/>
  <c r="AH18" i="80" s="1"/>
  <c r="AO18" i="90"/>
  <c r="AH18" i="90" s="1"/>
  <c r="AO18" i="91"/>
  <c r="AH18" i="91"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F12" i="89" s="1"/>
  <c r="H24"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H31" i="87"/>
  <c r="W45" i="94"/>
  <c r="M45" i="94"/>
  <c r="N45" i="94"/>
  <c r="Y18" i="91"/>
  <c r="P16" i="91" s="1"/>
  <c r="X50" i="94" s="1"/>
  <c r="G32" i="94" l="1"/>
  <c r="G31" i="94" s="1"/>
  <c r="G26" i="94" s="1"/>
  <c r="G27" i="94" s="1"/>
  <c r="AL27" i="91"/>
  <c r="X43" i="94" s="1"/>
  <c r="U45" i="94"/>
  <c r="H31" i="88"/>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AA25" i="94"/>
  <c r="AL27" i="89"/>
  <c r="AL27" i="79"/>
  <c r="R43" i="94" s="1"/>
  <c r="AL27" i="85"/>
  <c r="Q31" i="94"/>
  <c r="N32" i="94"/>
  <c r="N31" i="94" s="1"/>
  <c r="N26" i="94" s="1"/>
  <c r="N27" i="94" s="1"/>
  <c r="Y21" i="91"/>
  <c r="H27" i="91" s="1"/>
  <c r="P16" i="92"/>
  <c r="Z50" i="94" s="1"/>
  <c r="AA22" i="94"/>
  <c r="AA28" i="94"/>
  <c r="AL27" i="90"/>
  <c r="H29" i="90" s="1"/>
  <c r="AL27" i="78"/>
  <c r="G38" i="94"/>
  <c r="G37" i="94" s="1"/>
  <c r="G19" i="94" s="1"/>
  <c r="Y18" i="74"/>
  <c r="AL27" i="74"/>
  <c r="Y18" i="76"/>
  <c r="AL27" i="76"/>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4" l="1"/>
  <c r="AL31" i="84"/>
  <c r="T52" i="94" s="1"/>
  <c r="H29" i="80"/>
  <c r="AL31" i="80"/>
  <c r="V52" i="94" s="1"/>
  <c r="H29" i="78"/>
  <c r="AL31" i="78"/>
  <c r="L52" i="94" s="1"/>
  <c r="H29" i="91"/>
  <c r="V43" i="94"/>
  <c r="H29" i="79"/>
  <c r="P16" i="75"/>
  <c r="I50"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55" i="94" s="1"/>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55" i="94" s="1"/>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G55" i="94" s="1"/>
  <c r="I10" i="94"/>
  <c r="I13" i="94"/>
  <c r="I17" i="94"/>
  <c r="I15" i="94"/>
  <c r="I11" i="94"/>
  <c r="I9" i="94"/>
  <c r="I55" i="94" s="1"/>
  <c r="I18" i="94"/>
  <c r="I16" i="94"/>
  <c r="I14" i="94"/>
  <c r="I12" i="94"/>
  <c r="R15" i="94"/>
  <c r="R13" i="94"/>
  <c r="R11" i="94"/>
  <c r="R9" i="94"/>
  <c r="R55" i="94" s="1"/>
  <c r="R17" i="94"/>
  <c r="R18" i="94"/>
  <c r="R16" i="94"/>
  <c r="R14" i="94"/>
  <c r="R12" i="94"/>
  <c r="R10" i="94"/>
  <c r="W43" i="94"/>
  <c r="T43" i="94"/>
  <c r="AA45" i="94"/>
  <c r="I43" i="94"/>
  <c r="H29" i="89"/>
  <c r="Q43" i="94"/>
  <c r="N43" i="94"/>
  <c r="H29" i="86"/>
  <c r="H29" i="85"/>
  <c r="M43"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<sst xmlns="http://schemas.openxmlformats.org/spreadsheetml/2006/main" count="3275" uniqueCount="460">
  <si>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</si>
  <si>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</si>
  <si>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</si>
  <si>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</si>
  <si>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</si>
  <si>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</si>
  <si>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</si>
  <si>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</si>
  <si>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</si>
  <si>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</si>
  <si>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</si>
  <si>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</si>
  <si>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</si>
  <si>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</si>
  <si>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</si>
  <si>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</si>
  <si>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</si>
  <si>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</si>
  <si>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</si>
  <si>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</si>
  <si>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</si>
  <si>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</si>
  <si>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</si>
  <si>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</si>
  <si>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</si>
  <si>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</si>
  <si>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</si>
  <si>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</si>
  <si>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</si>
  <si>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</si>
  <si>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</si>
  <si>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</si>
  <si>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</si>
  <si>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</si>
  <si>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</si>
  <si>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</si>
  <si>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</si>
  <si>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</si>
  <si>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</si>
  <si>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</si>
  <si>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</si>
  <si>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</si>
  <si>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</si>
  <si>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</si>
  <si>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</si>
  <si>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</si>
  <si>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</si>
  <si>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</si>
  <si>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</si>
  <si>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</si>
  <si>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</si>
  <si>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</si>
  <si>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</si>
  <si>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</si>
  <si>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</si>
  <si>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</si>
  <si>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</si>
  <si>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</si>
  <si>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</si>
  <si>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</si>
  <si>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</si>
  <si>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</si>
  <si>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</si>
  <si>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</si>
  <si>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</si>
  <si>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</si>
  <si>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</si>
  <si>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</si>
  <si>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</si>
  <si>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</si>
  <si>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</si>
  <si>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</si>
  <si>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</si>
  <si>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</si>
  <si>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</si>
  <si>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</si>
  <si>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</si>
  <si>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</si>
  <si>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</si>
  <si>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</si>
  <si>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</si>
  <si>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</si>
  <si>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</si>
  <si>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</si>
  <si>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</si>
  <si>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</si>
  <si>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</si>
  <si>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</si>
  <si>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</si>
  <si>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</si>
  <si>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</si>
  <si>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</si>
  <si>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</si>
  <si>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</si>
  <si>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</si>
  <si>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</si>
  <si>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</si>
  <si>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</si>
  <si>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</si>
  <si>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</si>
  <si>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</si>
  <si>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</si>
  <si>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</si>
  <si>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</si>
  <si>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</si>
  <si>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</si>
  <si>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</si>
  <si>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</si>
  <si>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</si>
  <si>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</si>
  <si>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</si>
  <si>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</si>
  <si>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</si>
  <si>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</si>
  <si>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</si>
  <si>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</si>
  <si>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</si>
  <si>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</si>
  <si>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</si>
  <si>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</si>
  <si>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</si>
  <si>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</si>
  <si>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</si>
  <si>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</si>
  <si>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</si>
  <si>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</si>
  <si>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</si>
  <si>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</si>
  <si>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</si>
  <si>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</si>
  <si>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</si>
  <si>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</si>
  <si>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</si>
  <si>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</si>
  <si>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</si>
  <si>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</si>
  <si>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</si>
  <si>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</si>
  <si>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</si>
  <si>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</si>
  <si>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</si>
  <si>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</si>
  <si>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</si>
  <si>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</si>
  <si>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</si>
  <si>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</si>
  <si>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</si>
  <si>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</si>
  <si>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</si>
  <si>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</si>
  <si>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</si>
  <si>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</si>
  <si>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</si>
  <si>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</si>
  <si>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</si>
  <si>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</si>
  <si>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</si>
  <si>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</si>
  <si>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</si>
  <si>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</si>
  <si>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</si>
  <si>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</si>
  <si>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</si>
  <si>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</si>
  <si>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</si>
  <si>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</si>
  <si>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</si>
  <si>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</si>
  <si>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</si>
  <si>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</si>
  <si>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</si>
  <si>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</si>
  <si>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</si>
  <si>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</si>
  <si>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</si>
  <si>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</si>
  <si>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</si>
  <si>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</si>
  <si>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</si>
  <si>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</si>
  <si>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</si>
  <si>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</si>
  <si>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</si>
  <si>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</si>
  <si>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</si>
  <si>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</si>
  <si>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</si>
  <si>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</si>
  <si>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</si>
  <si>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</si>
  <si>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</si>
  <si>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</si>
  <si>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</si>
  <si>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</si>
  <si>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</si>
  <si>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</si>
  <si>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</si>
  <si>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</si>
  <si>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</si>
  <si>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</si>
  <si>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</si>
  <si>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</si>
  <si>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</si>
  <si>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</si>
  <si>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</si>
  <si>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</si>
  <si>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</si>
  <si>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</si>
  <si>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</si>
  <si>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</si>
  <si>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</si>
  <si>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</si>
  <si>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</si>
  <si>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</si>
  <si>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</si>
  <si>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</si>
  <si>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</si>
  <si>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</si>
  <si>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</si>
  <si>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</si>
  <si>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</si>
  <si>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</si>
  <si>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</si>
  <si>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</si>
  <si>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</si>
  <si>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</si>
  <si>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</si>
  <si>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</si>
  <si>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</si>
  <si>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</si>
  <si>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</si>
  <si>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</si>
  <si>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</si>
  <si>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</si>
  <si>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</si>
  <si>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</si>
  <si>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</si>
  <si>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</si>
  <si>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</si>
  <si>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</si>
  <si>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</si>
  <si>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</si>
  <si>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</si>
  <si>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</si>
  <si>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</si>
  <si>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</si>
  <si>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</si>
  <si>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</si>
  <si>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</si>
  <si>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</si>
  <si>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</si>
  <si>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</si>
  <si>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</si>
  <si>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</si>
  <si>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</si>
  <si>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</si>
  <si>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</si>
  <si>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</si>
  <si>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</si>
  <si>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</si>
  <si>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</si>
  <si>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</si>
  <si>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</si>
  <si>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</si>
  <si>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</si>
  <si>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</si>
  <si>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</si>
  <si>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</si>
  <si>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</si>
  <si>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</si>
  <si>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</si>
  <si>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</si>
  <si>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</si>
  <si>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</si>
  <si>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</si>
  <si>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</si>
  <si>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</si>
  <si>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</si>
  <si>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</si>
  <si>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</si>
  <si>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</si>
  <si>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</si>
  <si>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</si>
  <si>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</si>
  <si>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</si>
  <si>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</si>
  <si>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</si>
  <si>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</si>
  <si>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</si>
  <si>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</si>
  <si>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</si>
  <si>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</si>
  <si>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</si>
  <si>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</si>
  <si>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</si>
  <si>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</si>
  <si>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</si>
  <si>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</si>
  <si>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</si>
  <si>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</si>
  <si>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</si>
  <si>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</si>
  <si>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</si>
  <si>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</si>
  <si>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</si>
  <si>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</si>
  <si>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</si>
  <si>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</si>
  <si>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</si>
  <si>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</si>
  <si>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</si>
  <si>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</si>
  <si>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</si>
  <si>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</si>
  <si>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</si>
  <si>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</si>
  <si>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</si>
  <si>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</si>
  <si>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</si>
  <si>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</si>
  <si>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</si>
  <si>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</si>
  <si>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</si>
  <si>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</si>
  <si>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</si>
  <si>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</si>
  <si>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</si>
  <si>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</si>
  <si>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</si>
  <si>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</si>
  <si>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</si>
  <si>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</si>
  <si>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</si>
  <si>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</si>
  <si>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</si>
  <si>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</si>
  <si>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</si>
  <si>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</si>
  <si>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</si>
  <si>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</si>
  <si>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</si>
  <si>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</si>
  <si>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</si>
  <si>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</si>
  <si>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</si>
  <si>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</si>
  <si>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</si>
  <si>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</si>
  <si>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</si>
  <si>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</si>
  <si>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</si>
  <si>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</si>
  <si>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</si>
  <si>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</si>
  <si>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</si>
  <si>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</si>
  <si>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</si>
  <si>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</si>
  <si>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</si>
  <si>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</si>
  <si>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</si>
  <si>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</si>
  <si>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</si>
  <si>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</si>
  <si>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</si>
  <si>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</si>
  <si>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</si>
  <si>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</si>
  <si>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</si>
  <si>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</si>
  <si>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</si>
  <si>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</si>
  <si>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</si>
  <si>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</si>
  <si>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</si>
  <si>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</si>
  <si>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</si>
  <si>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</si>
  <si>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</si>
  <si>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</si>
  <si>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</si>
  <si>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</si>
  <si>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</si>
  <si>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</si>
  <si>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</si>
  <si>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</si>
  <si>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</si>
  <si>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</si>
  <si>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</si>
  <si>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</si>
  <si>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</si>
  <si>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</si>
  <si>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</si>
  <si>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</si>
  <si>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</si>
  <si>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</si>
  <si>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</si>
  <si>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</si>
  <si>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</si>
  <si>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</si>
  <si>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</si>
  <si>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</si>
  <si>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</si>
  <si>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</si>
  <si>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</si>
  <si>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</si>
  <si>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</si>
  <si>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</si>
  <si>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</si>
  <si>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</si>
  <si>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</si>
  <si>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</si>
  <si>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</si>
  <si>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</si>
  <si>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</si>
  <si>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</si>
  <si>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</si>
  <si>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</si>
  <si>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</si>
  <si>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</si>
  <si>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</si>
  <si>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</si>
  <si>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</si>
  <si>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</si>
  <si>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</si>
  <si>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</si>
  <si>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</si>
  <si>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</si>
  <si>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</si>
  <si>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</si>
  <si>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</si>
  <si>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</si>
  <si>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</si>
  <si>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</si>
  <si>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</si>
  <si>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</si>
  <si>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</si>
  <si>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</si>
  <si>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</si>
  <si>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</si>
  <si>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</si>
  <si>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</si>
  <si>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</si>
  <si>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</si>
  <si>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</si>
  <si>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</si>
  <si>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</si>
  <si>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</si>
  <si>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</si>
  <si>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</si>
  <si>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</si>
  <si>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東京都渋谷区渋谷１－１６－１４　渋谷地下鉄ビル５階</t>
    <rPh sb="0" eb="3">
      <t>トウキョウト</t>
    </rPh>
    <rPh sb="3" eb="6">
      <t>シブヤク</t>
    </rPh>
    <rPh sb="6" eb="8">
      <t>シブヤ</t>
    </rPh>
    <rPh sb="16" eb="18">
      <t>シブヤ</t>
    </rPh>
    <rPh sb="18" eb="21">
      <t>チカテツ</t>
    </rPh>
    <rPh sb="24" eb="25">
      <t>カイ</t>
    </rPh>
    <phoneticPr fontId="3"/>
  </si>
  <si>
    <t>東急リニューアル株式会社　取締役社長　土田　修</t>
    <rPh sb="0" eb="2">
      <t>トウキュウ</t>
    </rPh>
    <rPh sb="8" eb="12">
      <t>カブシキガイシャ</t>
    </rPh>
    <rPh sb="13" eb="16">
      <t>トリシマリヤク</t>
    </rPh>
    <rPh sb="16" eb="18">
      <t>シャチョウ</t>
    </rPh>
    <rPh sb="19" eb="21">
      <t>ツチダ</t>
    </rPh>
    <rPh sb="22" eb="23">
      <t>オサム</t>
    </rPh>
    <phoneticPr fontId="3"/>
  </si>
  <si>
    <t>０３－５４６６－５００１</t>
    <phoneticPr fontId="3"/>
  </si>
  <si>
    <t>東急リニューアル株式会社</t>
    <rPh sb="0" eb="2">
      <t>トウキュウ</t>
    </rPh>
    <rPh sb="8" eb="12">
      <t>カブシキガイシャ</t>
    </rPh>
    <phoneticPr fontId="3"/>
  </si>
  <si>
    <t>東京都渋谷区渋谷１－１６－１４</t>
    <rPh sb="0" eb="3">
      <t>トウキョウト</t>
    </rPh>
    <rPh sb="3" eb="6">
      <t>シブヤク</t>
    </rPh>
    <rPh sb="6" eb="8">
      <t>シブヤ</t>
    </rPh>
    <phoneticPr fontId="3"/>
  </si>
  <si>
    <t>０６　総合工事業</t>
    <rPh sb="3" eb="5">
      <t>ソウゴウ</t>
    </rPh>
    <rPh sb="5" eb="8">
      <t>コウジギョウ</t>
    </rPh>
    <phoneticPr fontId="3"/>
  </si>
  <si>
    <t>○</t>
  </si>
  <si>
    <t>令和    6年    5月    29日</t>
    <phoneticPr fontId="3"/>
  </si>
  <si>
    <t>03-5466-5001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</si>
</sst>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6964" y="2174421"/>
          <a:ext cx="664029" cy="635454"/>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0457" y="2187437"/>
          <a:ext cx="655154" cy="639003"/>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A24" zoomScale="93" zoomScaleNormal="100" zoomScaleSheetLayoutView="93" workbookViewId="0">
      <selection activeCell="S52" sqref="S52"/>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457</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458</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41</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451</v>
      </c>
      <c r="K39" s="570"/>
      <c r="L39" s="571"/>
      <c r="M39" s="571"/>
      <c r="N39" s="571"/>
      <c r="O39" s="572"/>
      <c r="Q39" s="24"/>
      <c r="R39" s="99"/>
    </row>
    <row r="40" spans="1:19" ht="26.25" customHeight="1" x14ac:dyDescent="0.15">
      <c r="C40" s="88"/>
      <c r="D40" s="28"/>
      <c r="E40" s="28"/>
      <c r="F40" s="28"/>
      <c r="G40" s="28"/>
      <c r="H40" s="29" t="s">
        <v>7</v>
      </c>
      <c r="I40" s="29"/>
      <c r="J40" s="570" t="s">
        <v>452</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453</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454</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2974</v>
      </c>
      <c r="N48" s="586"/>
      <c r="O48" s="587"/>
    </row>
    <row r="49" spans="3:21" ht="18" customHeight="1" x14ac:dyDescent="0.15">
      <c r="C49" s="564" t="s">
        <v>11</v>
      </c>
      <c r="D49" s="565"/>
      <c r="E49" s="566"/>
      <c r="F49" s="619" t="s">
        <v>455</v>
      </c>
      <c r="G49" s="620"/>
      <c r="H49" s="620"/>
      <c r="I49" s="620"/>
      <c r="J49" s="620"/>
      <c r="K49" s="620"/>
      <c r="L49" s="471" t="s">
        <v>172</v>
      </c>
      <c r="M49" s="474"/>
      <c r="N49" s="588" t="s">
        <v>459</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117</v>
      </c>
      <c r="G52" s="519"/>
      <c r="H52" s="519"/>
      <c r="I52" s="519"/>
      <c r="J52" s="36" t="s">
        <v>47</v>
      </c>
      <c r="K52" s="36"/>
      <c r="L52" s="520" t="s">
        <v>456</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v>3270</v>
      </c>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678.5</v>
      </c>
      <c r="I63" s="293" t="s">
        <v>4</v>
      </c>
      <c r="J63" s="542" t="s">
        <v>324</v>
      </c>
      <c r="K63" s="543"/>
      <c r="L63" s="544"/>
      <c r="M63" s="534">
        <f>+別紙!AA14</f>
        <v>678.5</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f>+別紙!AA15</f>
        <v>528.5</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672.2</v>
      </c>
      <c r="N65" s="535"/>
      <c r="O65" s="460" t="s">
        <v>4</v>
      </c>
      <c r="P65" s="175"/>
      <c r="Q65" s="176"/>
      <c r="R65" s="176"/>
      <c r="S65" s="176"/>
    </row>
    <row r="66" spans="1:48" ht="24.75" customHeight="1" x14ac:dyDescent="0.15">
      <c r="C66" s="488"/>
      <c r="D66" s="539" t="s">
        <v>303</v>
      </c>
      <c r="E66" s="540"/>
      <c r="F66" s="540"/>
      <c r="G66" s="541"/>
      <c r="H66" s="462" t="str">
        <f>+別紙!AA12</f>
        <v>0</v>
      </c>
      <c r="I66" s="293" t="s">
        <v>4</v>
      </c>
      <c r="J66" s="536" t="s">
        <v>387</v>
      </c>
      <c r="K66" s="537"/>
      <c r="L66" s="538"/>
      <c r="M66" s="534" t="str">
        <f>+別紙!AA17</f>
        <v>0</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f>+別紙!AA18</f>
        <v>3.8</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1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1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1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5"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4" zoomScaleNormal="100" workbookViewId="0">
      <selection activeCell="AT34" sqref="AT3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0.1</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0.1</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0.1</v>
      </c>
      <c r="Q27" s="683"/>
      <c r="R27" s="683"/>
      <c r="S27" s="683"/>
      <c r="T27" s="54" t="s">
        <v>38</v>
      </c>
      <c r="U27" s="74"/>
      <c r="V27" s="74"/>
      <c r="Y27" s="72" t="s">
        <v>39</v>
      </c>
      <c r="Z27" s="75"/>
      <c r="AH27" s="63"/>
      <c r="AI27" s="63"/>
      <c r="AJ27" s="63"/>
      <c r="AK27" s="63"/>
      <c r="AL27" s="646">
        <f>+AH18+P27</f>
        <v>0.1</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0.1</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0.1</v>
      </c>
      <c r="I30" s="679"/>
      <c r="J30" s="212" t="s">
        <v>198</v>
      </c>
      <c r="M30" s="652"/>
      <c r="P30" s="66"/>
      <c r="R30" s="682">
        <f>+ROUND(AA28,1)+ROUND(AA29,1)+ROUND(AA30,1)</f>
        <v>0.1</v>
      </c>
      <c r="S30" s="683"/>
      <c r="T30" s="683"/>
      <c r="U30" s="683"/>
      <c r="V30" s="54" t="s">
        <v>16</v>
      </c>
      <c r="Y30" s="684" t="s">
        <v>186</v>
      </c>
      <c r="Z30" s="685"/>
      <c r="AA30" s="640">
        <v>0</v>
      </c>
      <c r="AB30" s="641"/>
      <c r="AC30" s="641"/>
      <c r="AD30" s="641"/>
      <c r="AE30" s="641"/>
      <c r="AF30" s="54" t="s">
        <v>13</v>
      </c>
      <c r="AL30" s="632">
        <v>0.1</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topLeftCell="W21" zoomScaleNormal="100" workbookViewId="0">
      <selection activeCell="AU36" sqref="AU36"/>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topLeftCell="U16" zoomScaleNormal="100" workbookViewId="0">
      <selection activeCell="AU38" sqref="AU3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topLeftCell="W15" zoomScaleNormal="100" workbookViewId="0">
      <selection activeCell="AU20" sqref="AU2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6" zoomScaleNormal="100" workbookViewId="0">
      <selection activeCell="AO35" sqref="AO35:AO36"/>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314</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130</v>
      </c>
      <c r="E24" s="700"/>
      <c r="F24" s="700"/>
      <c r="G24" s="212" t="s">
        <v>198</v>
      </c>
      <c r="H24" s="678">
        <f>+F12</f>
        <v>314</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314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314</v>
      </c>
      <c r="Q27" s="683"/>
      <c r="R27" s="683"/>
      <c r="S27" s="683"/>
      <c r="T27" s="54" t="s">
        <v>38</v>
      </c>
      <c r="U27" s="74"/>
      <c r="V27" s="74"/>
      <c r="Y27" s="72" t="s">
        <v>39</v>
      </c>
      <c r="Z27" s="75"/>
      <c r="AH27" s="63"/>
      <c r="AI27" s="63"/>
      <c r="AJ27" s="63"/>
      <c r="AK27" s="63"/>
      <c r="AL27" s="646">
        <f>+AH18+P27</f>
        <v>314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314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130</v>
      </c>
      <c r="E29" s="700"/>
      <c r="F29" s="700"/>
      <c r="G29" s="212" t="s">
        <v>198</v>
      </c>
      <c r="H29" s="678">
        <f>+AL27</f>
        <v>314</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130</v>
      </c>
      <c r="E30" s="700"/>
      <c r="F30" s="700"/>
      <c r="G30" s="212" t="s">
        <v>198</v>
      </c>
      <c r="H30" s="678">
        <f>+AL30</f>
        <v>314</v>
      </c>
      <c r="I30" s="679"/>
      <c r="J30" s="212" t="s">
        <v>198</v>
      </c>
      <c r="M30" s="652"/>
      <c r="P30" s="66"/>
      <c r="R30" s="682">
        <f>+ROUND(AA28,1)+ROUND(AA29,1)+ROUND(AA30,1)</f>
        <v>314</v>
      </c>
      <c r="S30" s="683"/>
      <c r="T30" s="683"/>
      <c r="U30" s="683"/>
      <c r="V30" s="54" t="s">
        <v>16</v>
      </c>
      <c r="Y30" s="684" t="s">
        <v>186</v>
      </c>
      <c r="Z30" s="685"/>
      <c r="AA30" s="640">
        <v>0</v>
      </c>
      <c r="AB30" s="641"/>
      <c r="AC30" s="641"/>
      <c r="AD30" s="641"/>
      <c r="AE30" s="641"/>
      <c r="AF30" s="54" t="s">
        <v>13</v>
      </c>
      <c r="AL30" s="632">
        <v>314</v>
      </c>
      <c r="AM30" s="633"/>
      <c r="AN30" s="633"/>
      <c r="AO30" s="633"/>
      <c r="AP30" s="62" t="s">
        <v>13</v>
      </c>
      <c r="AS30" s="677"/>
      <c r="AT30" s="674"/>
      <c r="AU30" s="674"/>
      <c r="AV30" s="675"/>
      <c r="AW30" s="503"/>
    </row>
    <row r="31" spans="2:49" ht="27" customHeight="1" thickTop="1" thickBot="1" x14ac:dyDescent="0.2">
      <c r="B31" s="711" t="s">
        <v>226</v>
      </c>
      <c r="C31" s="712"/>
      <c r="D31" s="700">
        <v>130</v>
      </c>
      <c r="E31" s="700"/>
      <c r="F31" s="700"/>
      <c r="G31" s="212" t="s">
        <v>198</v>
      </c>
      <c r="H31" s="678">
        <f>+AS24</f>
        <v>314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6" zoomScaleNormal="100" workbookViewId="0">
      <selection activeCell="Q34" sqref="Q3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293</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120</v>
      </c>
      <c r="E24" s="700"/>
      <c r="F24" s="700"/>
      <c r="G24" s="212" t="s">
        <v>198</v>
      </c>
      <c r="H24" s="678">
        <f>+F12</f>
        <v>293</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224.9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293</v>
      </c>
      <c r="Q27" s="683"/>
      <c r="R27" s="683"/>
      <c r="S27" s="683"/>
      <c r="T27" s="54" t="s">
        <v>38</v>
      </c>
      <c r="U27" s="74"/>
      <c r="V27" s="74"/>
      <c r="Y27" s="72" t="s">
        <v>39</v>
      </c>
      <c r="Z27" s="75"/>
      <c r="AH27" s="63"/>
      <c r="AI27" s="63"/>
      <c r="AJ27" s="63"/>
      <c r="AK27" s="63"/>
      <c r="AL27" s="646">
        <f>+AH18+P27</f>
        <v>293</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224.9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120</v>
      </c>
      <c r="E29" s="700"/>
      <c r="F29" s="700"/>
      <c r="G29" s="212" t="s">
        <v>198</v>
      </c>
      <c r="H29" s="678">
        <f>+AL27</f>
        <v>293</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120</v>
      </c>
      <c r="E30" s="700"/>
      <c r="F30" s="700"/>
      <c r="G30" s="212" t="s">
        <v>198</v>
      </c>
      <c r="H30" s="678">
        <f>+AL30</f>
        <v>293</v>
      </c>
      <c r="I30" s="679"/>
      <c r="J30" s="212" t="s">
        <v>198</v>
      </c>
      <c r="M30" s="652"/>
      <c r="P30" s="66"/>
      <c r="R30" s="682">
        <f>+ROUND(AA28,1)+ROUND(AA29,1)+ROUND(AA30,1)</f>
        <v>224.9</v>
      </c>
      <c r="S30" s="683"/>
      <c r="T30" s="683"/>
      <c r="U30" s="683"/>
      <c r="V30" s="54" t="s">
        <v>16</v>
      </c>
      <c r="Y30" s="684" t="s">
        <v>186</v>
      </c>
      <c r="Z30" s="685"/>
      <c r="AA30" s="640">
        <v>0</v>
      </c>
      <c r="AB30" s="641"/>
      <c r="AC30" s="641"/>
      <c r="AD30" s="641"/>
      <c r="AE30" s="641"/>
      <c r="AF30" s="54" t="s">
        <v>13</v>
      </c>
      <c r="AL30" s="632">
        <v>293</v>
      </c>
      <c r="AM30" s="633"/>
      <c r="AN30" s="633"/>
      <c r="AO30" s="633"/>
      <c r="AP30" s="62" t="s">
        <v>13</v>
      </c>
      <c r="AS30" s="677"/>
      <c r="AT30" s="674"/>
      <c r="AU30" s="674"/>
      <c r="AV30" s="675"/>
      <c r="AW30" s="503"/>
    </row>
    <row r="31" spans="2:49" ht="27" customHeight="1" thickTop="1" thickBot="1" x14ac:dyDescent="0.2">
      <c r="B31" s="711" t="s">
        <v>226</v>
      </c>
      <c r="C31" s="712"/>
      <c r="D31" s="700">
        <v>120</v>
      </c>
      <c r="E31" s="700"/>
      <c r="F31" s="700"/>
      <c r="G31" s="212" t="s">
        <v>198</v>
      </c>
      <c r="H31" s="678">
        <f>+AS24</f>
        <v>224.9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68.099999999999994</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Y16" zoomScaleNormal="100" workbookViewId="0">
      <selection activeCell="AW23" sqref="AW2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5" zoomScaleNormal="100" workbookViewId="0">
      <selection activeCell="N34" sqref="N3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309</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200</v>
      </c>
      <c r="E24" s="700"/>
      <c r="F24" s="700"/>
      <c r="G24" s="212" t="s">
        <v>198</v>
      </c>
      <c r="H24" s="678">
        <f>+F12</f>
        <v>309</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303.8</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309</v>
      </c>
      <c r="Q27" s="683"/>
      <c r="R27" s="683"/>
      <c r="S27" s="683"/>
      <c r="T27" s="54" t="s">
        <v>38</v>
      </c>
      <c r="U27" s="74"/>
      <c r="V27" s="74"/>
      <c r="Y27" s="72" t="s">
        <v>39</v>
      </c>
      <c r="Z27" s="75"/>
      <c r="AH27" s="63"/>
      <c r="AI27" s="63"/>
      <c r="AJ27" s="63"/>
      <c r="AK27" s="63"/>
      <c r="AL27" s="646">
        <f>+AH18+P27</f>
        <v>309</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303.8</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200</v>
      </c>
      <c r="E29" s="700"/>
      <c r="F29" s="700"/>
      <c r="G29" s="212" t="s">
        <v>198</v>
      </c>
      <c r="H29" s="678">
        <f>+AL27</f>
        <v>309</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200</v>
      </c>
      <c r="E30" s="700"/>
      <c r="F30" s="700"/>
      <c r="G30" s="212" t="s">
        <v>198</v>
      </c>
      <c r="H30" s="678">
        <f>+AL30</f>
        <v>309</v>
      </c>
      <c r="I30" s="679"/>
      <c r="J30" s="212" t="s">
        <v>198</v>
      </c>
      <c r="M30" s="652"/>
      <c r="P30" s="66"/>
      <c r="R30" s="682">
        <f>+ROUND(AA28,1)+ROUND(AA29,1)+ROUND(AA30,1)</f>
        <v>303.8</v>
      </c>
      <c r="S30" s="683"/>
      <c r="T30" s="683"/>
      <c r="U30" s="683"/>
      <c r="V30" s="54" t="s">
        <v>16</v>
      </c>
      <c r="Y30" s="684" t="s">
        <v>186</v>
      </c>
      <c r="Z30" s="685"/>
      <c r="AA30" s="640">
        <v>0</v>
      </c>
      <c r="AB30" s="641"/>
      <c r="AC30" s="641"/>
      <c r="AD30" s="641"/>
      <c r="AE30" s="641"/>
      <c r="AF30" s="54" t="s">
        <v>13</v>
      </c>
      <c r="AL30" s="632">
        <v>309</v>
      </c>
      <c r="AM30" s="633"/>
      <c r="AN30" s="633"/>
      <c r="AO30" s="633"/>
      <c r="AP30" s="62" t="s">
        <v>13</v>
      </c>
      <c r="AS30" s="677"/>
      <c r="AT30" s="674"/>
      <c r="AU30" s="674"/>
      <c r="AV30" s="675"/>
      <c r="AW30" s="503"/>
    </row>
    <row r="31" spans="2:49" ht="27" customHeight="1" thickTop="1" thickBot="1" x14ac:dyDescent="0.2">
      <c r="B31" s="711" t="s">
        <v>226</v>
      </c>
      <c r="C31" s="712"/>
      <c r="D31" s="700">
        <v>200</v>
      </c>
      <c r="E31" s="700"/>
      <c r="F31" s="700"/>
      <c r="G31" s="212" t="s">
        <v>198</v>
      </c>
      <c r="H31" s="678">
        <f>+AS24</f>
        <v>303.8</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5.2</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topLeftCell="F15" zoomScaleNormal="100" workbookViewId="0">
      <selection activeCell="AJ28" sqref="AJ2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topLeftCell="W15" zoomScaleNormal="100" workbookViewId="0">
      <selection activeCell="AU36" sqref="AU36"/>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8" zoomScaleNormal="100" workbookViewId="0">
      <selection activeCell="D24" sqref="D24:F2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東急リニューアル株式会社</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v>0</v>
      </c>
      <c r="Q12" s="650"/>
      <c r="R12" s="650"/>
      <c r="S12" s="650"/>
      <c r="T12" s="62" t="s">
        <v>22</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v>0</v>
      </c>
      <c r="G15" s="700"/>
      <c r="H15" s="700"/>
      <c r="I15" s="54" t="s">
        <v>256</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v>0</v>
      </c>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2"/>
    </row>
    <row r="18" spans="2:49" ht="24.75" customHeight="1" thickBot="1" x14ac:dyDescent="0.2">
      <c r="K18" s="66"/>
      <c r="L18" s="63"/>
      <c r="M18" s="652"/>
      <c r="N18" s="66"/>
      <c r="P18" s="632">
        <v>0</v>
      </c>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topLeftCell="V11" zoomScaleNormal="100" workbookViewId="0">
      <selection activeCell="AX13" sqref="AX1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70" zoomScaleNormal="70" workbookViewId="0">
      <selection activeCell="Z8" sqref="Z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111</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100</v>
      </c>
      <c r="E24" s="700"/>
      <c r="F24" s="700"/>
      <c r="G24" s="212" t="s">
        <v>198</v>
      </c>
      <c r="H24" s="678">
        <f>+F12</f>
        <v>111</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111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111</v>
      </c>
      <c r="Q27" s="683"/>
      <c r="R27" s="683"/>
      <c r="S27" s="683"/>
      <c r="T27" s="54" t="s">
        <v>38</v>
      </c>
      <c r="U27" s="74"/>
      <c r="V27" s="74"/>
      <c r="Y27" s="72" t="s">
        <v>39</v>
      </c>
      <c r="Z27" s="75"/>
      <c r="AH27" s="63"/>
      <c r="AI27" s="63"/>
      <c r="AJ27" s="63"/>
      <c r="AK27" s="63"/>
      <c r="AL27" s="646">
        <f>+AH18+P27</f>
        <v>111</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111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100</v>
      </c>
      <c r="E29" s="700"/>
      <c r="F29" s="700"/>
      <c r="G29" s="212" t="s">
        <v>198</v>
      </c>
      <c r="H29" s="678">
        <f>+AL27</f>
        <v>111</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111</v>
      </c>
      <c r="I30" s="679"/>
      <c r="J30" s="212" t="s">
        <v>198</v>
      </c>
      <c r="M30" s="652"/>
      <c r="P30" s="66"/>
      <c r="R30" s="682">
        <f>+ROUND(AA28,1)+ROUND(AA29,1)+ROUND(AA30,1)</f>
        <v>111</v>
      </c>
      <c r="S30" s="683"/>
      <c r="T30" s="683"/>
      <c r="U30" s="683"/>
      <c r="V30" s="54" t="s">
        <v>16</v>
      </c>
      <c r="Y30" s="684" t="s">
        <v>186</v>
      </c>
      <c r="Z30" s="685"/>
      <c r="AA30" s="640">
        <v>0</v>
      </c>
      <c r="AB30" s="641"/>
      <c r="AC30" s="641"/>
      <c r="AD30" s="641"/>
      <c r="AE30" s="641"/>
      <c r="AF30" s="54" t="s">
        <v>13</v>
      </c>
      <c r="AL30" s="632">
        <v>111</v>
      </c>
      <c r="AM30" s="633"/>
      <c r="AN30" s="633"/>
      <c r="AO30" s="633"/>
      <c r="AP30" s="62" t="s">
        <v>13</v>
      </c>
      <c r="AS30" s="677"/>
      <c r="AT30" s="674"/>
      <c r="AU30" s="674"/>
      <c r="AV30" s="675"/>
      <c r="AW30" s="503"/>
    </row>
    <row r="31" spans="2:49" ht="27" customHeight="1" thickTop="1" thickBot="1" x14ac:dyDescent="0.2">
      <c r="B31" s="711" t="s">
        <v>226</v>
      </c>
      <c r="C31" s="712"/>
      <c r="D31" s="700">
        <v>100</v>
      </c>
      <c r="E31" s="700"/>
      <c r="F31" s="700"/>
      <c r="G31" s="212" t="s">
        <v>198</v>
      </c>
      <c r="H31" s="678">
        <f>+AS24</f>
        <v>111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32"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東急リニューアル株式会社</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t="str">
        <f>IF(OR(ｲ.汚泥!D24&gt;0,ｲ.汚泥!D24&lt;0),ｲ.汚泥!D24,IF(H$19&gt;0,"0",0))</f>
        <v>0</v>
      </c>
      <c r="I9" s="393">
        <f>IF(OR(ｳ.廃油!D24&gt;0,ｳ.廃油!D24&lt;0),ｳ.廃油!D24,IF(I$19&gt;0,"0",0))</f>
        <v>0</v>
      </c>
      <c r="J9" s="393">
        <f>IF(OR(ｴ.廃酸!$D24&gt;0,ｴ.廃酸!$D24&lt;0),ｴ.廃酸!D24,IF(J$19&gt;0,"0",0))</f>
        <v>0</v>
      </c>
      <c r="K9" s="393" t="str">
        <f>IF(OR(ｵ.廃ｱﾙｶﾘ!$D24&gt;0,ｵ.廃ｱﾙｶﾘ!$D24&lt;0),ｵ.廃ｱﾙｶﾘ!D24,IF(K$19&gt;0,"0",0))</f>
        <v>0</v>
      </c>
      <c r="L9" s="393">
        <f>IF(OR(ｶ.廃ﾌﾟﾗ類!D24&gt;0,ｶ.廃ﾌﾟﾗ類!D24&lt;0),ｶ.廃ﾌﾟﾗ類!D24,IF(L$19&gt;0,"0",0))</f>
        <v>50</v>
      </c>
      <c r="M9" s="393">
        <f>IF(OR(ｷ.紙くず!D24&gt;0,ｷ.紙くず!D24&lt;0),ｷ.紙くず!D24,IF(M$19&gt;0,"0",0))</f>
        <v>3.5</v>
      </c>
      <c r="N9" s="393">
        <f>IF(OR(ｸ.木くず!D24&gt;0,ｸ.木くず!D24&lt;0),ｸ.木くず!D24,IF(N$19&gt;0,"0",0))</f>
        <v>75</v>
      </c>
      <c r="O9" s="393" t="str">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130</v>
      </c>
      <c r="T9" s="393">
        <f>IF(OR(ｾ.ｶﾞﾗｽ･ｺﾝｸﾘ･陶磁器くず!D24&gt;0,ｾ.ｶﾞﾗｽ･ｺﾝｸﾘ･陶磁器くず!D24&lt;0),ｾ.ｶﾞﾗｽ･ｺﾝｸﾘ･陶磁器くず!D24,IF(T$19&gt;0,"0",0))</f>
        <v>120</v>
      </c>
      <c r="U9" s="393">
        <f>IF(OR(ｿ.鉱さい!D24&gt;0,ｿ.鉱さい!D24&lt;0),ｿ.鉱さい!D24,IF(U$19&gt;0,"0",0))</f>
        <v>0</v>
      </c>
      <c r="V9" s="393">
        <f>IF(OR(ﾀ.がれき類!D24&gt;0,ﾀ.がれき類!D24&lt;0),ﾀ.がれき類!D24,IF(V$19&gt;0,"0",0))</f>
        <v>200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100</v>
      </c>
      <c r="AA9" s="395">
        <f>IF(SUM(G9:Z9)&gt;0,SUM(G9:Z9),IF(AA$19&gt;0,"0",0))</f>
        <v>678.5</v>
      </c>
    </row>
    <row r="10" spans="2:27" ht="24" customHeight="1" x14ac:dyDescent="0.15">
      <c r="B10" s="184" t="s">
        <v>352</v>
      </c>
      <c r="C10" s="779" t="s">
        <v>320</v>
      </c>
      <c r="D10" s="779"/>
      <c r="E10" s="779"/>
      <c r="F10" s="780"/>
      <c r="G10" s="396">
        <f>IF(OR(ｱ.燃え殻!D25&gt;0,ｱ.燃え殻!D25&lt;0),ｱ.燃え殻!D25,IF(G$19&gt;0,"0",0))</f>
        <v>0</v>
      </c>
      <c r="H10" s="396" t="str">
        <f>IF(OR(ｲ.汚泥!D25&gt;0,ｲ.汚泥!D25&lt;0),ｲ.汚泥!D25,IF(H$19&gt;0,"0",0))</f>
        <v>0</v>
      </c>
      <c r="I10" s="396">
        <f>IF(OR(ｳ.廃油!D25&gt;0,ｳ.廃油!D25&lt;0),ｳ.廃油!D25,IF(I$19&gt;0,"0",0))</f>
        <v>0</v>
      </c>
      <c r="J10" s="396">
        <f>IF(OR(ｴ.廃酸!$D25&gt;0,ｴ.廃酸!$D25&lt;0),ｴ.廃酸!D25,IF(J$19&gt;0,"0",0))</f>
        <v>0</v>
      </c>
      <c r="K10" s="396" t="str">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t="str">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t="str">
        <f>IF(OR(ｲ.汚泥!D26&gt;0,ｲ.汚泥!D26&lt;0),ｲ.汚泥!D26,IF(H$19&gt;0,"0",0))</f>
        <v>0</v>
      </c>
      <c r="I11" s="399">
        <f>IF(OR(ｳ.廃油!D26&gt;0,ｳ.廃油!D26&lt;0),ｳ.廃油!D26,IF(I$19&gt;0,"0",0))</f>
        <v>0</v>
      </c>
      <c r="J11" s="399">
        <f>IF(OR(ｴ.廃酸!$D26&gt;0,ｴ.廃酸!$D26&lt;0),ｴ.廃酸!D26,IF(J$19&gt;0,"0",0))</f>
        <v>0</v>
      </c>
      <c r="K11" s="399" t="str">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t="str">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f>IF(OR(ｱ.燃え殻!D27&gt;0,ｱ.燃え殻!D27&lt;0),ｱ.燃え殻!D27,IF(G$19&gt;0,"0",0))</f>
        <v>0</v>
      </c>
      <c r="H12" s="399" t="str">
        <f>IF(OR(ｲ.汚泥!D27&gt;0,ｲ.汚泥!D27&lt;0),ｲ.汚泥!D27,IF(H$19&gt;0,"0",0))</f>
        <v>0</v>
      </c>
      <c r="I12" s="399">
        <f>IF(OR(ｳ.廃油!D27&gt;0,ｳ.廃油!D27&lt;0),ｳ.廃油!D27,IF(I$19&gt;0,"0",0))</f>
        <v>0</v>
      </c>
      <c r="J12" s="399">
        <f>IF(OR(ｴ.廃酸!$D27&gt;0,ｴ.廃酸!$D27&lt;0),ｴ.廃酸!D27,IF(J$19&gt;0,"0",0))</f>
        <v>0</v>
      </c>
      <c r="K12" s="399" t="str">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t="str">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83" t="s">
        <v>323</v>
      </c>
      <c r="D13" s="748"/>
      <c r="E13" s="748"/>
      <c r="F13" s="749"/>
      <c r="G13" s="399">
        <f>IF(OR(ｱ.燃え殻!D28&gt;0,ｱ.燃え殻!D28&lt;0),ｱ.燃え殻!D28,IF(G$19&gt;0,"0",0))</f>
        <v>0</v>
      </c>
      <c r="H13" s="399" t="str">
        <f>IF(OR(ｲ.汚泥!D28&gt;0,ｲ.汚泥!D28&lt;0),ｲ.汚泥!D28,IF(H$19&gt;0,"0",0))</f>
        <v>0</v>
      </c>
      <c r="I13" s="399">
        <f>IF(OR(ｳ.廃油!D28&gt;0,ｳ.廃油!D28&lt;0),ｳ.廃油!D28,IF(I$19&gt;0,"0",0))</f>
        <v>0</v>
      </c>
      <c r="J13" s="399">
        <f>IF(OR(ｴ.廃酸!$D28&gt;0,ｴ.廃酸!$D28&lt;0),ｴ.廃酸!D28,IF(J$19&gt;0,"0",0))</f>
        <v>0</v>
      </c>
      <c r="K13" s="399" t="str">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t="str">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0</v>
      </c>
      <c r="H14" s="399" t="str">
        <f>IF(OR(ｲ.汚泥!D29&gt;0,ｲ.汚泥!D29&lt;0),ｲ.汚泥!D29,IF(H$19&gt;0,"0",0))</f>
        <v>0</v>
      </c>
      <c r="I14" s="399">
        <f>IF(OR(ｳ.廃油!D29&gt;0,ｳ.廃油!D29&lt;0),ｳ.廃油!D29,IF(I$19&gt;0,"0",0))</f>
        <v>0</v>
      </c>
      <c r="J14" s="399">
        <f>IF(OR(ｴ.廃酸!$D29&gt;0,ｴ.廃酸!$D29&lt;0),ｴ.廃酸!D29,IF(J$19&gt;0,"0",0))</f>
        <v>0</v>
      </c>
      <c r="K14" s="399" t="str">
        <f>IF(OR(ｵ.廃ｱﾙｶﾘ!$D29&gt;0,ｵ.廃ｱﾙｶﾘ!$D29&lt;0),ｵ.廃ｱﾙｶﾘ!D29,IF(K$19&gt;0,"0",0))</f>
        <v>0</v>
      </c>
      <c r="L14" s="399">
        <f>IF(OR(ｶ.廃ﾌﾟﾗ類!D29&gt;0,ｶ.廃ﾌﾟﾗ類!D29&lt;0),ｶ.廃ﾌﾟﾗ類!D29,IF(L$19&gt;0,"0",0))</f>
        <v>50</v>
      </c>
      <c r="M14" s="399">
        <f>IF(OR(ｷ.紙くず!D29&gt;0,ｷ.紙くず!D29&lt;0),ｷ.紙くず!D29,IF(M$19&gt;0,"0",0))</f>
        <v>3.5</v>
      </c>
      <c r="N14" s="399">
        <f>IF(OR(ｸ.木くず!D29&gt;0,ｸ.木くず!D29&lt;0),ｸ.木くず!D29,IF(N$19&gt;0,"0",0))</f>
        <v>75</v>
      </c>
      <c r="O14" s="399" t="str">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130</v>
      </c>
      <c r="T14" s="399">
        <f>IF(OR(ｾ.ｶﾞﾗｽ･ｺﾝｸﾘ･陶磁器くず!D29&gt;0,ｾ.ｶﾞﾗｽ･ｺﾝｸﾘ･陶磁器くず!D29&lt;0),ｾ.ｶﾞﾗｽ･ｺﾝｸﾘ･陶磁器くず!D29,IF(T$19&gt;0,"0",0))</f>
        <v>120</v>
      </c>
      <c r="U14" s="399">
        <f>IF(OR(ｿ.鉱さい!D29&gt;0,ｿ.鉱さい!D29&lt;0),ｿ.鉱さい!D29,IF(U$19&gt;0,"0",0))</f>
        <v>0</v>
      </c>
      <c r="V14" s="399">
        <f>IF(OR(ﾀ.がれき類!D29&gt;0,ﾀ.がれき類!D29&lt;0),ﾀ.がれき類!D29,IF(V$19&gt;0,"0",0))</f>
        <v>200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100</v>
      </c>
      <c r="AA14" s="401">
        <f t="shared" si="0"/>
        <v>678.5</v>
      </c>
    </row>
    <row r="15" spans="2:27" ht="24" customHeight="1" x14ac:dyDescent="0.15">
      <c r="B15" s="184" t="s">
        <v>244</v>
      </c>
      <c r="C15" s="781" t="s">
        <v>242</v>
      </c>
      <c r="D15" s="781"/>
      <c r="E15" s="781"/>
      <c r="F15" s="782"/>
      <c r="G15" s="399">
        <f>IF(OR(ｱ.燃え殻!D30&gt;0,ｱ.燃え殻!D30&lt;0),ｱ.燃え殻!D30,IF(G$19&gt;0,"0",0))</f>
        <v>0</v>
      </c>
      <c r="H15" s="399" t="str">
        <f>IF(OR(ｲ.汚泥!D30&gt;0,ｲ.汚泥!D30&lt;0),ｲ.汚泥!D30,IF(H$19&gt;0,"0",0))</f>
        <v>0</v>
      </c>
      <c r="I15" s="399">
        <f>IF(OR(ｳ.廃油!D30&gt;0,ｳ.廃油!D30&lt;0),ｳ.廃油!D30,IF(I$19&gt;0,"0",0))</f>
        <v>0</v>
      </c>
      <c r="J15" s="399">
        <f>IF(OR(ｴ.廃酸!$D30&gt;0,ｴ.廃酸!$D30&lt;0),ｴ.廃酸!D30,IF(J$19&gt;0,"0",0))</f>
        <v>0</v>
      </c>
      <c r="K15" s="399" t="str">
        <f>IF(OR(ｵ.廃ｱﾙｶﾘ!$D30&gt;0,ｵ.廃ｱﾙｶﾘ!$D30&lt;0),ｵ.廃ｱﾙｶﾘ!D30,IF(K$19&gt;0,"0",0))</f>
        <v>0</v>
      </c>
      <c r="L15" s="399" t="str">
        <f>IF(OR(ｶ.廃ﾌﾟﾗ類!D30&gt;0,ｶ.廃ﾌﾟﾗ類!D30&lt;0),ｶ.廃ﾌﾟﾗ類!D30,IF(L$19&gt;0,"0",0))</f>
        <v>0</v>
      </c>
      <c r="M15" s="399">
        <f>IF(OR(ｷ.紙くず!D30&gt;0,ｷ.紙くず!D30&lt;0),ｷ.紙くず!D30,IF(M$19&gt;0,"0",0))</f>
        <v>3.5</v>
      </c>
      <c r="N15" s="399">
        <f>IF(OR(ｸ.木くず!D30&gt;0,ｸ.木くず!D30&lt;0),ｸ.木くず!D30,IF(N$19&gt;0,"0",0))</f>
        <v>75</v>
      </c>
      <c r="O15" s="399" t="str">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130</v>
      </c>
      <c r="T15" s="399">
        <f>IF(OR(ｾ.ｶﾞﾗｽ･ｺﾝｸﾘ･陶磁器くず!D30&gt;0,ｾ.ｶﾞﾗｽ･ｺﾝｸﾘ･陶磁器くず!D30&lt;0),ｾ.ｶﾞﾗｽ･ｺﾝｸﾘ･陶磁器くず!D30,IF(T$19&gt;0,"0",0))</f>
        <v>120</v>
      </c>
      <c r="U15" s="399">
        <f>IF(OR(ｿ.鉱さい!D30&gt;0,ｿ.鉱さい!D30&lt;0),ｿ.鉱さい!D30,IF(U$19&gt;0,"0",0))</f>
        <v>0</v>
      </c>
      <c r="V15" s="399">
        <f>IF(OR(ﾀ.がれき類!D30&gt;0,ﾀ.がれき類!D30&lt;0),ﾀ.がれき類!D30,IF(V$19&gt;0,"0",0))</f>
        <v>200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f t="shared" si="0"/>
        <v>528.5</v>
      </c>
    </row>
    <row r="16" spans="2:27" ht="24" customHeight="1" x14ac:dyDescent="0.15">
      <c r="B16" s="184" t="s">
        <v>245</v>
      </c>
      <c r="C16" s="781" t="s">
        <v>243</v>
      </c>
      <c r="D16" s="781"/>
      <c r="E16" s="781"/>
      <c r="F16" s="782"/>
      <c r="G16" s="399">
        <f>IF(OR(ｱ.燃え殻!D31&gt;0,ｱ.燃え殻!D31&lt;0),ｱ.燃え殻!D31,IF(G$19&gt;0,"0",0))</f>
        <v>0</v>
      </c>
      <c r="H16" s="399" t="str">
        <f>IF(OR(ｲ.汚泥!D31&gt;0,ｲ.汚泥!D31&lt;0),ｲ.汚泥!D31,IF(H$19&gt;0,"0",0))</f>
        <v>0</v>
      </c>
      <c r="I16" s="399">
        <f>IF(OR(ｳ.廃油!D31&gt;0,ｳ.廃油!D31&lt;0),ｳ.廃油!D31,IF(I$19&gt;0,"0",0))</f>
        <v>0</v>
      </c>
      <c r="J16" s="399">
        <f>IF(OR(ｴ.廃酸!$D31&gt;0,ｴ.廃酸!$D31&lt;0),ｴ.廃酸!D31,IF(J$19&gt;0,"0",0))</f>
        <v>0</v>
      </c>
      <c r="K16" s="399" t="str">
        <f>IF(OR(ｵ.廃ｱﾙｶﾘ!$D31&gt;0,ｵ.廃ｱﾙｶﾘ!$D31&lt;0),ｵ.廃ｱﾙｶﾘ!D31,IF(K$19&gt;0,"0",0))</f>
        <v>0</v>
      </c>
      <c r="L16" s="399">
        <f>IF(OR(ｶ.廃ﾌﾟﾗ類!D31&gt;0,ｶ.廃ﾌﾟﾗ類!D31&lt;0),ｶ.廃ﾌﾟﾗ類!D31,IF(L$19&gt;0,"0",0))</f>
        <v>43.7</v>
      </c>
      <c r="M16" s="399">
        <f>IF(OR(ｷ.紙くず!D31&gt;0,ｷ.紙くず!D31&lt;0),ｷ.紙くず!D31,IF(M$19&gt;0,"0",0))</f>
        <v>3.5</v>
      </c>
      <c r="N16" s="399">
        <f>IF(OR(ｸ.木くず!D31&gt;0,ｸ.木くず!D31&lt;0),ｸ.木くず!D31,IF(N$19&gt;0,"0",0))</f>
        <v>75</v>
      </c>
      <c r="O16" s="399" t="str">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130</v>
      </c>
      <c r="T16" s="399">
        <f>IF(OR(ｾ.ｶﾞﾗｽ･ｺﾝｸﾘ･陶磁器くず!D31&gt;0,ｾ.ｶﾞﾗｽ･ｺﾝｸﾘ･陶磁器くず!D31&lt;0),ｾ.ｶﾞﾗｽ･ｺﾝｸﾘ･陶磁器くず!D31,IF(T$19&gt;0,"0",0))</f>
        <v>120</v>
      </c>
      <c r="U16" s="399">
        <f>IF(OR(ｿ.鉱さい!D31&gt;0,ｿ.鉱さい!D31&lt;0),ｿ.鉱さい!D31,IF(U$19&gt;0,"0",0))</f>
        <v>0</v>
      </c>
      <c r="V16" s="399">
        <f>IF(OR(ﾀ.がれき類!D31&gt;0,ﾀ.がれき類!D31&lt;0),ﾀ.がれき類!D31,IF(V$19&gt;0,"0",0))</f>
        <v>200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100</v>
      </c>
      <c r="AA16" s="401">
        <f t="shared" si="0"/>
        <v>672.2</v>
      </c>
    </row>
    <row r="17" spans="2:27" ht="24" customHeight="1" x14ac:dyDescent="0.15">
      <c r="B17" s="184"/>
      <c r="C17" s="781" t="s">
        <v>428</v>
      </c>
      <c r="D17" s="781"/>
      <c r="E17" s="781"/>
      <c r="F17" s="782"/>
      <c r="G17" s="399">
        <f>IF(OR(ｱ.燃え殻!D32&gt;0,ｱ.燃え殻!D32&lt;0),ｱ.燃え殻!D32,IF(G$19&gt;0,"0",0))</f>
        <v>0</v>
      </c>
      <c r="H17" s="399" t="str">
        <f>IF(OR(ｲ.汚泥!D32&gt;0,ｲ.汚泥!D32&lt;0),ｲ.汚泥!D32,IF(H$19&gt;0,"0",0))</f>
        <v>0</v>
      </c>
      <c r="I17" s="399">
        <f>IF(OR(ｳ.廃油!D32&gt;0,ｳ.廃油!D32&lt;0),ｳ.廃油!D32,IF(I$19&gt;0,"0",0))</f>
        <v>0</v>
      </c>
      <c r="J17" s="399">
        <f>IF(OR(ｴ.廃酸!$D32&gt;0,ｴ.廃酸!$D32&lt;0),ｴ.廃酸!D32,IF(J$19&gt;0,"0",0))</f>
        <v>0</v>
      </c>
      <c r="K17" s="399" t="str">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t="str">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77" t="s">
        <v>388</v>
      </c>
      <c r="E18" s="777"/>
      <c r="F18" s="778"/>
      <c r="G18" s="402">
        <f>IF(OR(ｱ.燃え殻!D33&gt;0,ｱ.燃え殻!D33&lt;0),ｱ.燃え殻!D33,IF(G$19&gt;0,"0",0))</f>
        <v>0</v>
      </c>
      <c r="H18" s="402" t="str">
        <f>IF(OR(ｲ.汚泥!D33&gt;0,ｲ.汚泥!D33&lt;0),ｲ.汚泥!D33,IF(H$19&gt;0,"0",0))</f>
        <v>0</v>
      </c>
      <c r="I18" s="402">
        <f>IF(OR(ｳ.廃油!D33&gt;0,ｳ.廃油!D33&lt;0),ｳ.廃油!D33,IF(I$19&gt;0,"0",0))</f>
        <v>0</v>
      </c>
      <c r="J18" s="402">
        <f>IF(OR(ｴ.廃酸!$D33&gt;0,ｴ.廃酸!$D33&lt;0),ｴ.廃酸!D33,IF(J$19&gt;0,"0",0))</f>
        <v>0</v>
      </c>
      <c r="K18" s="402" t="str">
        <f>IF(OR(ｵ.廃ｱﾙｶﾘ!$D33&gt;0,ｵ.廃ｱﾙｶﾘ!$D33&lt;0),ｵ.廃ｱﾙｶﾘ!D33,IF(K$19&gt;0,"0",0))</f>
        <v>0</v>
      </c>
      <c r="L18" s="402">
        <f>IF(OR(ｶ.廃ﾌﾟﾗ類!D33&gt;0,ｶ.廃ﾌﾟﾗ類!D33&lt;0),ｶ.廃ﾌﾟﾗ類!D33,IF(L$19&gt;0,"0",0))</f>
        <v>3.8</v>
      </c>
      <c r="M18" s="402" t="str">
        <f>IF(OR(ｷ.紙くず!D33&gt;0,ｷ.紙くず!D33&lt;0),ｷ.紙くず!D33,IF(M$19&gt;0,"0",0))</f>
        <v>0</v>
      </c>
      <c r="N18" s="402" t="str">
        <f>IF(OR(ｸ.木くず!D33&gt;0,ｸ.木くず!D33&lt;0),ｸ.木くず!D33,IF(N$19&gt;0,"0",0))</f>
        <v>0</v>
      </c>
      <c r="O18" s="402" t="str">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f t="shared" si="0"/>
        <v>3.8</v>
      </c>
    </row>
    <row r="19" spans="2:27" ht="24" customHeight="1" thickTop="1" x14ac:dyDescent="0.15">
      <c r="B19" s="181"/>
      <c r="C19" s="186" t="s">
        <v>334</v>
      </c>
      <c r="D19" s="767" t="s">
        <v>335</v>
      </c>
      <c r="E19" s="767"/>
      <c r="F19" s="768"/>
      <c r="G19" s="405">
        <f t="shared" ref="G19:Z19" si="1">+G37+G25+G23+G22+G21-G20</f>
        <v>0</v>
      </c>
      <c r="H19" s="405">
        <f t="shared" si="1"/>
        <v>0.9</v>
      </c>
      <c r="I19" s="405">
        <f t="shared" si="1"/>
        <v>0</v>
      </c>
      <c r="J19" s="405">
        <f t="shared" si="1"/>
        <v>0</v>
      </c>
      <c r="K19" s="405">
        <f t="shared" si="1"/>
        <v>42</v>
      </c>
      <c r="L19" s="405">
        <f t="shared" si="1"/>
        <v>199</v>
      </c>
      <c r="M19" s="405">
        <f t="shared" si="1"/>
        <v>11.4</v>
      </c>
      <c r="N19" s="405">
        <f t="shared" si="1"/>
        <v>179</v>
      </c>
      <c r="O19" s="405">
        <f t="shared" si="1"/>
        <v>0.1</v>
      </c>
      <c r="P19" s="405">
        <f t="shared" si="1"/>
        <v>0</v>
      </c>
      <c r="Q19" s="405">
        <f t="shared" si="1"/>
        <v>0</v>
      </c>
      <c r="R19" s="405">
        <f t="shared" si="1"/>
        <v>0</v>
      </c>
      <c r="S19" s="405">
        <f t="shared" si="1"/>
        <v>314</v>
      </c>
      <c r="T19" s="405">
        <f t="shared" si="1"/>
        <v>293</v>
      </c>
      <c r="U19" s="405">
        <f t="shared" si="1"/>
        <v>0</v>
      </c>
      <c r="V19" s="405">
        <f t="shared" si="1"/>
        <v>309</v>
      </c>
      <c r="W19" s="405">
        <f t="shared" si="1"/>
        <v>0</v>
      </c>
      <c r="X19" s="405">
        <f t="shared" si="1"/>
        <v>0</v>
      </c>
      <c r="Y19" s="405">
        <f t="shared" si="1"/>
        <v>0</v>
      </c>
      <c r="Z19" s="406">
        <f t="shared" si="1"/>
        <v>111</v>
      </c>
      <c r="AA19" s="407">
        <f t="shared" ref="AA19:AA25" si="2">SUM(G19:Z19)</f>
        <v>1459.4</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5"/>
      <c r="D27" s="187" t="s">
        <v>25</v>
      </c>
      <c r="E27" s="761" t="s">
        <v>289</v>
      </c>
      <c r="F27" s="762"/>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0.9</v>
      </c>
      <c r="I37" s="441">
        <f t="shared" si="8"/>
        <v>0</v>
      </c>
      <c r="J37" s="441">
        <f t="shared" si="8"/>
        <v>0</v>
      </c>
      <c r="K37" s="441">
        <f t="shared" si="8"/>
        <v>42</v>
      </c>
      <c r="L37" s="441">
        <f t="shared" si="8"/>
        <v>199</v>
      </c>
      <c r="M37" s="441">
        <f t="shared" si="8"/>
        <v>11.4</v>
      </c>
      <c r="N37" s="441">
        <f t="shared" si="8"/>
        <v>179</v>
      </c>
      <c r="O37" s="441">
        <f t="shared" si="8"/>
        <v>0.1</v>
      </c>
      <c r="P37" s="441">
        <f t="shared" si="8"/>
        <v>0</v>
      </c>
      <c r="Q37" s="441">
        <f t="shared" si="8"/>
        <v>0</v>
      </c>
      <c r="R37" s="441">
        <f t="shared" si="8"/>
        <v>0</v>
      </c>
      <c r="S37" s="441">
        <f t="shared" si="8"/>
        <v>314</v>
      </c>
      <c r="T37" s="441">
        <f t="shared" si="8"/>
        <v>293</v>
      </c>
      <c r="U37" s="441">
        <f t="shared" si="8"/>
        <v>0</v>
      </c>
      <c r="V37" s="441">
        <f t="shared" si="8"/>
        <v>309</v>
      </c>
      <c r="W37" s="441">
        <f t="shared" si="8"/>
        <v>0</v>
      </c>
      <c r="X37" s="441">
        <f t="shared" si="8"/>
        <v>0</v>
      </c>
      <c r="Y37" s="441">
        <f t="shared" si="8"/>
        <v>0</v>
      </c>
      <c r="Z37" s="442">
        <f t="shared" si="8"/>
        <v>111</v>
      </c>
      <c r="AA37" s="443">
        <f t="shared" si="4"/>
        <v>1459.4</v>
      </c>
    </row>
    <row r="38" spans="2:27" ht="24" customHeight="1" x14ac:dyDescent="0.15">
      <c r="B38" s="182"/>
      <c r="C38" s="752"/>
      <c r="D38" s="225"/>
      <c r="E38" s="223" t="s">
        <v>262</v>
      </c>
      <c r="F38" s="469"/>
      <c r="G38" s="432">
        <f t="shared" ref="G38:Z38" si="9">SUM(G39:G41)</f>
        <v>0</v>
      </c>
      <c r="H38" s="432">
        <f t="shared" si="9"/>
        <v>0.9</v>
      </c>
      <c r="I38" s="432">
        <f t="shared" si="9"/>
        <v>0</v>
      </c>
      <c r="J38" s="432">
        <f t="shared" si="9"/>
        <v>0</v>
      </c>
      <c r="K38" s="432">
        <f t="shared" si="9"/>
        <v>42</v>
      </c>
      <c r="L38" s="432">
        <f t="shared" si="9"/>
        <v>185.5</v>
      </c>
      <c r="M38" s="432">
        <f t="shared" si="9"/>
        <v>11.4</v>
      </c>
      <c r="N38" s="432">
        <f t="shared" si="9"/>
        <v>179</v>
      </c>
      <c r="O38" s="432">
        <f t="shared" si="9"/>
        <v>0.1</v>
      </c>
      <c r="P38" s="432">
        <f t="shared" si="9"/>
        <v>0</v>
      </c>
      <c r="Q38" s="432">
        <f t="shared" si="9"/>
        <v>0</v>
      </c>
      <c r="R38" s="432">
        <f t="shared" si="9"/>
        <v>0</v>
      </c>
      <c r="S38" s="432">
        <f t="shared" si="9"/>
        <v>314</v>
      </c>
      <c r="T38" s="432">
        <f t="shared" si="9"/>
        <v>224.9</v>
      </c>
      <c r="U38" s="432">
        <f t="shared" si="9"/>
        <v>0</v>
      </c>
      <c r="V38" s="432">
        <f t="shared" si="9"/>
        <v>303.8</v>
      </c>
      <c r="W38" s="432">
        <f t="shared" si="9"/>
        <v>0</v>
      </c>
      <c r="X38" s="432">
        <f t="shared" si="9"/>
        <v>0</v>
      </c>
      <c r="Y38" s="432">
        <f t="shared" si="9"/>
        <v>0</v>
      </c>
      <c r="Z38" s="433">
        <f t="shared" si="9"/>
        <v>111</v>
      </c>
      <c r="AA38" s="434">
        <f t="shared" si="4"/>
        <v>1372.6000000000001</v>
      </c>
    </row>
    <row r="39" spans="2:27" ht="24" customHeight="1" x14ac:dyDescent="0.15">
      <c r="B39" s="182"/>
      <c r="C39" s="752"/>
      <c r="D39" s="226"/>
      <c r="E39" s="221"/>
      <c r="F39" s="219" t="s">
        <v>235</v>
      </c>
      <c r="G39" s="435">
        <f>+ｱ.燃え殻!$AA$28</f>
        <v>0</v>
      </c>
      <c r="H39" s="435">
        <f>+ｲ.汚泥!$AA$28</f>
        <v>0.9</v>
      </c>
      <c r="I39" s="435">
        <f>+ｳ.廃油!$AA$28</f>
        <v>0</v>
      </c>
      <c r="J39" s="435">
        <f>+ｴ.廃酸!$AA$28</f>
        <v>0</v>
      </c>
      <c r="K39" s="435">
        <f>+ｵ.廃ｱﾙｶﾘ!$AA$28</f>
        <v>42</v>
      </c>
      <c r="L39" s="435">
        <f>+ｶ.廃ﾌﾟﾗ類!$AA$28</f>
        <v>185.5</v>
      </c>
      <c r="M39" s="435">
        <f>+ｷ.紙くず!$AA$28</f>
        <v>11.4</v>
      </c>
      <c r="N39" s="435">
        <f>+ｸ.木くず!$AA$28</f>
        <v>179</v>
      </c>
      <c r="O39" s="435">
        <f>+ｹ.繊維くず!$AA$28</f>
        <v>0.1</v>
      </c>
      <c r="P39" s="435">
        <f>+ｺ.動植物性残さ!$AA$28</f>
        <v>0</v>
      </c>
      <c r="Q39" s="435">
        <f>+ｻ.動物系固形不要物!$AA$28</f>
        <v>0</v>
      </c>
      <c r="R39" s="435">
        <f>+ｼ.ｺﾞﾑくず!$AA$28</f>
        <v>0</v>
      </c>
      <c r="S39" s="435">
        <f>+ｽ.金属くず!$AA$28</f>
        <v>314</v>
      </c>
      <c r="T39" s="435">
        <f>+ｾ.ｶﾞﾗｽ･ｺﾝｸﾘ･陶磁器くず!$AA$28</f>
        <v>224.9</v>
      </c>
      <c r="U39" s="435">
        <f>+ｿ.鉱さい!$AA$28</f>
        <v>0</v>
      </c>
      <c r="V39" s="435">
        <f>+ﾀ.がれき類!$AA$28</f>
        <v>303.8</v>
      </c>
      <c r="W39" s="435">
        <f>+ﾁ.動物のふん尿!$AA$28</f>
        <v>0</v>
      </c>
      <c r="X39" s="435">
        <f>+ﾂ.動物の死体!$AA$28</f>
        <v>0</v>
      </c>
      <c r="Y39" s="435">
        <f>+ﾃ.ばいじん!$AA$28</f>
        <v>0</v>
      </c>
      <c r="Z39" s="436">
        <f>+ﾄ.混合廃棄物その他!$AA$28</f>
        <v>111</v>
      </c>
      <c r="AA39" s="437">
        <f t="shared" si="4"/>
        <v>1372.6000000000001</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13.5</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68.099999999999994</v>
      </c>
      <c r="U42" s="438">
        <f>+ｿ.鉱さい!$R$33</f>
        <v>0</v>
      </c>
      <c r="V42" s="438">
        <f>+ﾀ.がれき類!$R$33</f>
        <v>5.2</v>
      </c>
      <c r="W42" s="438">
        <f>+ﾁ.動物のふん尿!$R$33</f>
        <v>0</v>
      </c>
      <c r="X42" s="438">
        <f>+ﾂ.動物の死体!$R$33</f>
        <v>0</v>
      </c>
      <c r="Y42" s="438">
        <f>+ﾃ.ばいじん!$R$33</f>
        <v>0</v>
      </c>
      <c r="Z42" s="439">
        <f>+ﾄ.混合廃棄物その他!$R$33</f>
        <v>0</v>
      </c>
      <c r="AA42" s="440">
        <f>SUM(G42:Z42)</f>
        <v>86.8</v>
      </c>
    </row>
    <row r="43" spans="2:27" ht="24" customHeight="1" x14ac:dyDescent="0.15">
      <c r="B43" s="182"/>
      <c r="C43" s="135" t="s">
        <v>237</v>
      </c>
      <c r="D43" s="757" t="s">
        <v>294</v>
      </c>
      <c r="E43" s="757"/>
      <c r="F43" s="758"/>
      <c r="G43" s="444">
        <f>+ｱ.燃え殻!$AL$27</f>
        <v>0</v>
      </c>
      <c r="H43" s="444">
        <f>+ｲ.汚泥!$AL$27</f>
        <v>0.9</v>
      </c>
      <c r="I43" s="444">
        <f>+ｳ.廃油!$AL$27</f>
        <v>0</v>
      </c>
      <c r="J43" s="444">
        <f>+ｴ.廃酸!$AL$27</f>
        <v>0</v>
      </c>
      <c r="K43" s="444">
        <f>+ｵ.廃ｱﾙｶﾘ!$AL$27</f>
        <v>42</v>
      </c>
      <c r="L43" s="444">
        <f>+ｶ.廃ﾌﾟﾗ類!$AL$27</f>
        <v>199</v>
      </c>
      <c r="M43" s="444">
        <f>+ｷ.紙くず!$AL$27</f>
        <v>11.4</v>
      </c>
      <c r="N43" s="444">
        <f>+ｸ.木くず!$AL$27</f>
        <v>179</v>
      </c>
      <c r="O43" s="444">
        <f>+ｹ.繊維くず!$AL$27</f>
        <v>0.1</v>
      </c>
      <c r="P43" s="444">
        <f>+ｺ.動植物性残さ!$AL$27</f>
        <v>0</v>
      </c>
      <c r="Q43" s="444">
        <f>+ｻ.動物系固形不要物!$AL$27</f>
        <v>0</v>
      </c>
      <c r="R43" s="444">
        <f>+ｼ.ｺﾞﾑくず!$AL$27</f>
        <v>0</v>
      </c>
      <c r="S43" s="444">
        <f>+ｽ.金属くず!$AL$27</f>
        <v>314</v>
      </c>
      <c r="T43" s="444">
        <f>+ｾ.ｶﾞﾗｽ･ｺﾝｸﾘ･陶磁器くず!$AL$27</f>
        <v>293</v>
      </c>
      <c r="U43" s="444">
        <f>+ｿ.鉱さい!$AL$27</f>
        <v>0</v>
      </c>
      <c r="V43" s="444">
        <f>+ﾀ.がれき類!$AL$27</f>
        <v>309</v>
      </c>
      <c r="W43" s="444">
        <f>+ﾁ.動物のふん尿!$AL$27</f>
        <v>0</v>
      </c>
      <c r="X43" s="444">
        <f>+ﾂ.動物の死体!$AL$27</f>
        <v>0</v>
      </c>
      <c r="Y43" s="444">
        <f>+ﾃ.ばいじん!$AL$27</f>
        <v>0</v>
      </c>
      <c r="Z43" s="445">
        <f>+ﾄ.混合廃棄物その他!$AL$27</f>
        <v>111</v>
      </c>
      <c r="AA43" s="446">
        <f t="shared" si="4"/>
        <v>1459.4</v>
      </c>
    </row>
    <row r="44" spans="2:27" ht="24" customHeight="1" x14ac:dyDescent="0.15">
      <c r="B44" s="182"/>
      <c r="C44" s="189"/>
      <c r="D44" s="187" t="s">
        <v>188</v>
      </c>
      <c r="E44" s="761" t="s">
        <v>238</v>
      </c>
      <c r="F44" s="762"/>
      <c r="G44" s="447">
        <f>+ｱ.燃え殻!$AL$30</f>
        <v>0</v>
      </c>
      <c r="H44" s="447">
        <f>+ｲ.汚泥!$AL$30</f>
        <v>0.9</v>
      </c>
      <c r="I44" s="447">
        <f>+ｳ.廃油!$AL$30</f>
        <v>0</v>
      </c>
      <c r="J44" s="447">
        <f>+ｴ.廃酸!$AL$30</f>
        <v>0</v>
      </c>
      <c r="K44" s="447">
        <f>+ｵ.廃ｱﾙｶﾘ!$AL$30</f>
        <v>0</v>
      </c>
      <c r="L44" s="447">
        <f>+ｶ.廃ﾌﾟﾗ類!$AL$30</f>
        <v>199</v>
      </c>
      <c r="M44" s="447">
        <f>+ｷ.紙くず!$AL$30</f>
        <v>11.4</v>
      </c>
      <c r="N44" s="447">
        <f>+ｸ.木くず!$AL$30</f>
        <v>179</v>
      </c>
      <c r="O44" s="447">
        <f>+ｹ.繊維くず!$AL$30</f>
        <v>0.1</v>
      </c>
      <c r="P44" s="447">
        <f>+ｺ.動植物性残さ!$AL$30</f>
        <v>0</v>
      </c>
      <c r="Q44" s="447">
        <f>+ｻ.動物系固形不要物!$AL$30</f>
        <v>0</v>
      </c>
      <c r="R44" s="447">
        <f>+ｼ.ｺﾞﾑくず!$AL$30</f>
        <v>0</v>
      </c>
      <c r="S44" s="447">
        <f>+ｽ.金属くず!$AL$30</f>
        <v>314</v>
      </c>
      <c r="T44" s="447">
        <f>+ｾ.ｶﾞﾗｽ･ｺﾝｸﾘ･陶磁器くず!$AL$30</f>
        <v>293</v>
      </c>
      <c r="U44" s="447">
        <f>+ｿ.鉱さい!$AL$30</f>
        <v>0</v>
      </c>
      <c r="V44" s="447">
        <f>+ﾀ.がれき類!$AL$30</f>
        <v>309</v>
      </c>
      <c r="W44" s="447">
        <f>+ﾁ.動物のふん尿!$AL$30</f>
        <v>0</v>
      </c>
      <c r="X44" s="447">
        <f>+ﾂ.動物の死体!$AL$30</f>
        <v>0</v>
      </c>
      <c r="Y44" s="447">
        <f>+ﾃ.ばいじん!$AL$30</f>
        <v>0</v>
      </c>
      <c r="Z44" s="448">
        <f>+ﾄ.混合廃棄物その他!$AL$30</f>
        <v>111</v>
      </c>
      <c r="AA44" s="449">
        <f t="shared" si="4"/>
        <v>1417.4</v>
      </c>
    </row>
    <row r="45" spans="2:27" ht="24" customHeight="1" x14ac:dyDescent="0.15">
      <c r="B45" s="182"/>
      <c r="C45" s="189"/>
      <c r="D45" s="467" t="s">
        <v>190</v>
      </c>
      <c r="E45" s="763" t="s">
        <v>239</v>
      </c>
      <c r="F45" s="764"/>
      <c r="G45" s="450">
        <f>+ｱ.燃え殻!$AS$24</f>
        <v>0</v>
      </c>
      <c r="H45" s="450">
        <f>+ｲ.汚泥!$AS$24</f>
        <v>0.9</v>
      </c>
      <c r="I45" s="450">
        <f>+ｳ.廃油!$AS$24</f>
        <v>0</v>
      </c>
      <c r="J45" s="450">
        <f>+ｴ.廃酸!$AS$24</f>
        <v>0</v>
      </c>
      <c r="K45" s="450">
        <f>+ｵ.廃ｱﾙｶﾘ!$AS$24</f>
        <v>42</v>
      </c>
      <c r="L45" s="450">
        <f>+ｶ.廃ﾌﾟﾗ類!$AS$24</f>
        <v>185.5</v>
      </c>
      <c r="M45" s="450">
        <f>+ｷ.紙くず!$AS$24</f>
        <v>11.4</v>
      </c>
      <c r="N45" s="450">
        <f>+ｸ.木くず!$AS$24</f>
        <v>179</v>
      </c>
      <c r="O45" s="450">
        <f>+ｹ.繊維くず!$AS$24</f>
        <v>0.1</v>
      </c>
      <c r="P45" s="450">
        <f>+ｺ.動植物性残さ!$AS$24</f>
        <v>0</v>
      </c>
      <c r="Q45" s="450">
        <f>+ｻ.動物系固形不要物!$AS$24</f>
        <v>0</v>
      </c>
      <c r="R45" s="450">
        <f>+ｼ.ｺﾞﾑくず!$AS$24</f>
        <v>0</v>
      </c>
      <c r="S45" s="450">
        <f>+ｽ.金属くず!$AS$24</f>
        <v>314</v>
      </c>
      <c r="T45" s="450">
        <f>+ｾ.ｶﾞﾗｽ･ｺﾝｸﾘ･陶磁器くず!$AS$24</f>
        <v>224.9</v>
      </c>
      <c r="U45" s="450">
        <f>+ｿ.鉱さい!$AS$24</f>
        <v>0</v>
      </c>
      <c r="V45" s="450">
        <f>+ﾀ.がれき類!$AS$24</f>
        <v>303.8</v>
      </c>
      <c r="W45" s="450">
        <f>+ﾁ.動物のふん尿!$AS$24</f>
        <v>0</v>
      </c>
      <c r="X45" s="450">
        <f>+ﾂ.動物の死体!$AS$24</f>
        <v>0</v>
      </c>
      <c r="Y45" s="450">
        <f>+ﾃ.ばいじん!$AS$24</f>
        <v>0</v>
      </c>
      <c r="Z45" s="451">
        <f>+ﾄ.混合廃棄物その他!$AS$24</f>
        <v>111</v>
      </c>
      <c r="AA45" s="452">
        <f t="shared" si="4"/>
        <v>1372.6000000000001</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0.9</v>
      </c>
      <c r="I55" s="506">
        <f t="shared" si="10"/>
        <v>0</v>
      </c>
      <c r="J55" s="506">
        <f t="shared" si="10"/>
        <v>0</v>
      </c>
      <c r="K55" s="506">
        <f t="shared" si="10"/>
        <v>42</v>
      </c>
      <c r="L55" s="506">
        <f t="shared" si="10"/>
        <v>249</v>
      </c>
      <c r="M55" s="506">
        <f t="shared" si="10"/>
        <v>14.9</v>
      </c>
      <c r="N55" s="506">
        <f t="shared" si="10"/>
        <v>254</v>
      </c>
      <c r="O55" s="506">
        <f t="shared" si="10"/>
        <v>0.1</v>
      </c>
      <c r="P55" s="506">
        <f t="shared" si="10"/>
        <v>0</v>
      </c>
      <c r="Q55" s="506">
        <f t="shared" si="10"/>
        <v>0</v>
      </c>
      <c r="R55" s="506">
        <f t="shared" si="10"/>
        <v>0</v>
      </c>
      <c r="S55" s="506">
        <f t="shared" si="10"/>
        <v>444</v>
      </c>
      <c r="T55" s="506">
        <f t="shared" si="10"/>
        <v>413</v>
      </c>
      <c r="U55" s="506">
        <f t="shared" si="10"/>
        <v>0</v>
      </c>
      <c r="V55" s="506">
        <f t="shared" si="10"/>
        <v>509</v>
      </c>
      <c r="W55" s="506">
        <f t="shared" si="10"/>
        <v>0</v>
      </c>
      <c r="X55" s="506">
        <f t="shared" si="10"/>
        <v>0</v>
      </c>
      <c r="Y55" s="506">
        <f t="shared" si="10"/>
        <v>0</v>
      </c>
      <c r="Z55" s="506">
        <f t="shared" si="10"/>
        <v>211</v>
      </c>
      <c r="AA55" s="507">
        <f>+AA9+AA19+AA20</f>
        <v>2137.9</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    6年    5月    29日</v>
      </c>
      <c r="M11" s="818"/>
      <c r="N11" s="818"/>
      <c r="O11" s="819"/>
    </row>
    <row r="12" spans="1:16" ht="13.1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東京都渋谷区渋谷１－１６－１４　渋谷地下鉄ビル５階</v>
      </c>
      <c r="K16" s="806"/>
      <c r="L16" s="807"/>
      <c r="M16" s="807"/>
      <c r="N16" s="807"/>
      <c r="O16" s="808"/>
    </row>
    <row r="17" spans="1:48" ht="26.25" customHeight="1" x14ac:dyDescent="0.15">
      <c r="C17" s="249"/>
      <c r="D17" s="250"/>
      <c r="E17" s="250"/>
      <c r="F17" s="250"/>
      <c r="G17" s="250"/>
      <c r="H17" s="254" t="s">
        <v>7</v>
      </c>
      <c r="I17" s="254"/>
      <c r="J17" s="806" t="str">
        <f>+表紙!J40</f>
        <v>東急リニューアル株式会社　取締役社長　土田　修</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０３－５４６６－５００１</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東急リニューアル株式会社</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2974</v>
      </c>
      <c r="N25" s="859"/>
      <c r="O25" s="860"/>
    </row>
    <row r="26" spans="1:48" ht="18" customHeight="1" x14ac:dyDescent="0.15">
      <c r="C26" s="839" t="s">
        <v>11</v>
      </c>
      <c r="D26" s="840"/>
      <c r="E26" s="841"/>
      <c r="F26" s="833" t="str">
        <f>+表紙!F49</f>
        <v>東京都渋谷区渋谷１－１６－１４</v>
      </c>
      <c r="G26" s="834"/>
      <c r="H26" s="834"/>
      <c r="I26" s="834"/>
      <c r="J26" s="834"/>
      <c r="K26" s="834"/>
      <c r="L26" s="139" t="s">
        <v>172</v>
      </c>
      <c r="M26" s="259"/>
      <c r="N26" s="837" t="str">
        <f>IF(+表紙!N49="","",+表紙!N49)</f>
        <v>03-5466-5001</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Ｄ－建設業</v>
      </c>
      <c r="G29" s="862"/>
      <c r="H29" s="862"/>
      <c r="I29" s="862"/>
      <c r="J29" s="370" t="s">
        <v>47</v>
      </c>
      <c r="K29" s="370"/>
      <c r="L29" s="863" t="str">
        <f>+表紙!L52</f>
        <v>０６　総合工事業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3270</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f>+表紙!F59</f>
        <v>0</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678.5</v>
      </c>
      <c r="I40" s="293" t="s">
        <v>4</v>
      </c>
      <c r="J40" s="542" t="s">
        <v>324</v>
      </c>
      <c r="K40" s="543"/>
      <c r="L40" s="544"/>
      <c r="M40" s="865">
        <f>+表紙!M63</f>
        <v>678.5</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f>+表紙!M64</f>
        <v>528.5</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672.2</v>
      </c>
      <c r="N42" s="866">
        <f>+表紙!N65</f>
        <v>0</v>
      </c>
      <c r="O42" s="197" t="s">
        <v>4</v>
      </c>
    </row>
    <row r="43" spans="1:48" ht="24.75" customHeight="1" x14ac:dyDescent="0.15">
      <c r="C43" s="191"/>
      <c r="D43" s="539" t="s">
        <v>303</v>
      </c>
      <c r="E43" s="540"/>
      <c r="F43" s="540"/>
      <c r="G43" s="541"/>
      <c r="H43" s="298" t="str">
        <f>+表紙!H66</f>
        <v>0</v>
      </c>
      <c r="I43" s="293" t="s">
        <v>4</v>
      </c>
      <c r="J43" s="867" t="s">
        <v>387</v>
      </c>
      <c r="K43" s="868"/>
      <c r="L43" s="869"/>
      <c r="M43" s="865" t="str">
        <f>+表紙!M66</f>
        <v>0</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f>+表紙!M67</f>
        <v>3.8</v>
      </c>
      <c r="N44" s="866">
        <f>+表紙!N67</f>
        <v>0</v>
      </c>
      <c r="O44" s="197" t="s">
        <v>4</v>
      </c>
    </row>
    <row r="45" spans="1:48" ht="31.9"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26" t="s">
        <v>442</v>
      </c>
      <c r="E54" s="526"/>
      <c r="F54" s="526"/>
      <c r="G54" s="526"/>
      <c r="H54" s="526"/>
      <c r="I54" s="526"/>
      <c r="J54" s="526"/>
      <c r="K54" s="526"/>
      <c r="L54" s="526"/>
      <c r="M54" s="526"/>
      <c r="N54" s="526"/>
      <c r="O54" s="527"/>
    </row>
    <row r="55" spans="1:48" ht="28.1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1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15" customHeight="1" x14ac:dyDescent="0.15">
      <c r="A68" s="44"/>
      <c r="B68" s="44"/>
      <c r="C68" s="198"/>
      <c r="D68" s="199" t="s">
        <v>310</v>
      </c>
      <c r="E68" s="526" t="s">
        <v>408</v>
      </c>
      <c r="F68" s="526"/>
      <c r="G68" s="526"/>
      <c r="H68" s="526"/>
      <c r="I68" s="526"/>
      <c r="J68" s="526"/>
      <c r="K68" s="526"/>
      <c r="L68" s="526"/>
      <c r="M68" s="526"/>
      <c r="N68" s="526"/>
      <c r="O68" s="527"/>
    </row>
    <row r="69" spans="1:16" ht="28.15" customHeight="1" x14ac:dyDescent="0.15">
      <c r="A69" s="44"/>
      <c r="B69" s="44"/>
      <c r="C69" s="198"/>
      <c r="D69" s="199" t="s">
        <v>311</v>
      </c>
      <c r="E69" s="526" t="s">
        <v>316</v>
      </c>
      <c r="F69" s="526"/>
      <c r="G69" s="526"/>
      <c r="H69" s="526"/>
      <c r="I69" s="526"/>
      <c r="J69" s="526"/>
      <c r="K69" s="526"/>
      <c r="L69" s="526"/>
      <c r="M69" s="526"/>
      <c r="N69" s="526"/>
      <c r="O69" s="527"/>
    </row>
    <row r="70" spans="1:16" ht="28.1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6" zoomScaleNormal="100" workbookViewId="0">
      <selection activeCell="E20" sqref="E2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0.9</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0.9</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0.9</v>
      </c>
      <c r="Q27" s="683"/>
      <c r="R27" s="683"/>
      <c r="S27" s="683"/>
      <c r="T27" s="54" t="s">
        <v>38</v>
      </c>
      <c r="U27" s="74"/>
      <c r="V27" s="74"/>
      <c r="Y27" s="72" t="s">
        <v>39</v>
      </c>
      <c r="Z27" s="75"/>
      <c r="AH27" s="63"/>
      <c r="AI27" s="63"/>
      <c r="AJ27" s="63"/>
      <c r="AK27" s="63"/>
      <c r="AL27" s="646">
        <f>+AH18+P27</f>
        <v>0.9</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0.9</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0.9</v>
      </c>
      <c r="I30" s="679"/>
      <c r="J30" s="212" t="s">
        <v>198</v>
      </c>
      <c r="M30" s="652"/>
      <c r="P30" s="66"/>
      <c r="R30" s="682">
        <f>+ROUND(AA28,1)+ROUND(AA29,1)+ROUND(AA30,1)</f>
        <v>0.9</v>
      </c>
      <c r="S30" s="683"/>
      <c r="T30" s="683"/>
      <c r="U30" s="683"/>
      <c r="V30" s="54" t="s">
        <v>16</v>
      </c>
      <c r="Y30" s="684" t="s">
        <v>186</v>
      </c>
      <c r="Z30" s="685"/>
      <c r="AA30" s="640">
        <v>0</v>
      </c>
      <c r="AB30" s="641"/>
      <c r="AC30" s="641"/>
      <c r="AD30" s="641"/>
      <c r="AE30" s="641"/>
      <c r="AF30" s="54" t="s">
        <v>13</v>
      </c>
      <c r="AL30" s="632">
        <v>0.9</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3" zoomScaleNormal="100" workbookViewId="0">
      <selection activeCell="AU37" sqref="AU3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9" zoomScale="115" zoomScaleNormal="115" workbookViewId="0">
      <selection activeCell="W45" sqref="W4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9" zoomScaleNormal="100" workbookViewId="0">
      <selection activeCell="AW35" sqref="AW3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42</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42</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42</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42</v>
      </c>
      <c r="Q27" s="683"/>
      <c r="R27" s="683"/>
      <c r="S27" s="683"/>
      <c r="T27" s="54" t="s">
        <v>38</v>
      </c>
      <c r="U27" s="74"/>
      <c r="V27" s="74"/>
      <c r="Y27" s="72" t="s">
        <v>39</v>
      </c>
      <c r="Z27" s="75"/>
      <c r="AH27" s="63"/>
      <c r="AI27" s="63"/>
      <c r="AJ27" s="63"/>
      <c r="AK27" s="63"/>
      <c r="AL27" s="646">
        <f>+AH18+P27</f>
        <v>42</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42</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42</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42</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42</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7" zoomScaleNormal="100" workbookViewId="0">
      <selection activeCell="D33" sqref="D33:F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199</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50</v>
      </c>
      <c r="E24" s="700"/>
      <c r="F24" s="700"/>
      <c r="G24" s="212" t="s">
        <v>198</v>
      </c>
      <c r="H24" s="678">
        <f>+F12</f>
        <v>199</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185.5</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199</v>
      </c>
      <c r="Q27" s="683"/>
      <c r="R27" s="683"/>
      <c r="S27" s="683"/>
      <c r="T27" s="54" t="s">
        <v>38</v>
      </c>
      <c r="U27" s="74"/>
      <c r="V27" s="74"/>
      <c r="Y27" s="72" t="s">
        <v>39</v>
      </c>
      <c r="Z27" s="75"/>
      <c r="AH27" s="63"/>
      <c r="AI27" s="63"/>
      <c r="AJ27" s="63"/>
      <c r="AK27" s="63"/>
      <c r="AL27" s="646">
        <f>+AH18+P27</f>
        <v>199</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185.5</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50</v>
      </c>
      <c r="E29" s="700"/>
      <c r="F29" s="700"/>
      <c r="G29" s="212" t="s">
        <v>198</v>
      </c>
      <c r="H29" s="678">
        <f>+AL27</f>
        <v>199</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199</v>
      </c>
      <c r="I30" s="679"/>
      <c r="J30" s="212" t="s">
        <v>198</v>
      </c>
      <c r="M30" s="652"/>
      <c r="P30" s="66"/>
      <c r="R30" s="682">
        <f>+ROUND(AA28,1)+ROUND(AA29,1)+ROUND(AA30,1)</f>
        <v>185.5</v>
      </c>
      <c r="S30" s="683"/>
      <c r="T30" s="683"/>
      <c r="U30" s="683"/>
      <c r="V30" s="54" t="s">
        <v>16</v>
      </c>
      <c r="Y30" s="684" t="s">
        <v>186</v>
      </c>
      <c r="Z30" s="685"/>
      <c r="AA30" s="640">
        <v>0</v>
      </c>
      <c r="AB30" s="641"/>
      <c r="AC30" s="641"/>
      <c r="AD30" s="641"/>
      <c r="AE30" s="641"/>
      <c r="AF30" s="54" t="s">
        <v>13</v>
      </c>
      <c r="AL30" s="632">
        <v>199</v>
      </c>
      <c r="AM30" s="633"/>
      <c r="AN30" s="633"/>
      <c r="AO30" s="633"/>
      <c r="AP30" s="62" t="s">
        <v>13</v>
      </c>
      <c r="AS30" s="677"/>
      <c r="AT30" s="674"/>
      <c r="AU30" s="674"/>
      <c r="AV30" s="675"/>
      <c r="AW30" s="503"/>
    </row>
    <row r="31" spans="2:49" ht="27" customHeight="1" thickTop="1" thickBot="1" x14ac:dyDescent="0.2">
      <c r="B31" s="711" t="s">
        <v>226</v>
      </c>
      <c r="C31" s="712"/>
      <c r="D31" s="700">
        <v>43.7</v>
      </c>
      <c r="E31" s="700"/>
      <c r="F31" s="700"/>
      <c r="G31" s="212" t="s">
        <v>198</v>
      </c>
      <c r="H31" s="678">
        <f>+AS24</f>
        <v>185.5</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3.8</v>
      </c>
      <c r="E33" s="667"/>
      <c r="F33" s="667"/>
      <c r="G33" s="213" t="s">
        <v>198</v>
      </c>
      <c r="H33" s="680">
        <f>+AS31</f>
        <v>0</v>
      </c>
      <c r="I33" s="681"/>
      <c r="J33" s="213" t="s">
        <v>198</v>
      </c>
      <c r="M33" s="653"/>
      <c r="R33" s="640">
        <v>13.5</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6" zoomScaleNormal="100" workbookViewId="0">
      <selection activeCell="P35" sqref="P3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11.4</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3.5</v>
      </c>
      <c r="E24" s="700"/>
      <c r="F24" s="700"/>
      <c r="G24" s="212" t="s">
        <v>198</v>
      </c>
      <c r="H24" s="678">
        <f>+F12</f>
        <v>11.4</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11.4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11.4</v>
      </c>
      <c r="Q27" s="683"/>
      <c r="R27" s="683"/>
      <c r="S27" s="683"/>
      <c r="T27" s="54" t="s">
        <v>38</v>
      </c>
      <c r="U27" s="74"/>
      <c r="V27" s="74"/>
      <c r="Y27" s="72" t="s">
        <v>39</v>
      </c>
      <c r="Z27" s="75"/>
      <c r="AH27" s="63"/>
      <c r="AI27" s="63"/>
      <c r="AJ27" s="63"/>
      <c r="AK27" s="63"/>
      <c r="AL27" s="646">
        <f>+AH18+P27</f>
        <v>11.4</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11.4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3.5</v>
      </c>
      <c r="E29" s="700"/>
      <c r="F29" s="700"/>
      <c r="G29" s="212" t="s">
        <v>198</v>
      </c>
      <c r="H29" s="678">
        <f>+AL27</f>
        <v>11.4</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3.5</v>
      </c>
      <c r="E30" s="700"/>
      <c r="F30" s="700"/>
      <c r="G30" s="212" t="s">
        <v>198</v>
      </c>
      <c r="H30" s="678">
        <f>+AL30</f>
        <v>11.4</v>
      </c>
      <c r="I30" s="679"/>
      <c r="J30" s="212" t="s">
        <v>198</v>
      </c>
      <c r="M30" s="652"/>
      <c r="P30" s="66"/>
      <c r="R30" s="682">
        <f>+ROUND(AA28,1)+ROUND(AA29,1)+ROUND(AA30,1)</f>
        <v>11.4</v>
      </c>
      <c r="S30" s="683"/>
      <c r="T30" s="683"/>
      <c r="U30" s="683"/>
      <c r="V30" s="54" t="s">
        <v>16</v>
      </c>
      <c r="Y30" s="684" t="s">
        <v>186</v>
      </c>
      <c r="Z30" s="685"/>
      <c r="AA30" s="640">
        <v>0</v>
      </c>
      <c r="AB30" s="641"/>
      <c r="AC30" s="641"/>
      <c r="AD30" s="641"/>
      <c r="AE30" s="641"/>
      <c r="AF30" s="54" t="s">
        <v>13</v>
      </c>
      <c r="AL30" s="632">
        <v>11.4</v>
      </c>
      <c r="AM30" s="633"/>
      <c r="AN30" s="633"/>
      <c r="AO30" s="633"/>
      <c r="AP30" s="62" t="s">
        <v>13</v>
      </c>
      <c r="AS30" s="677"/>
      <c r="AT30" s="674"/>
      <c r="AU30" s="674"/>
      <c r="AV30" s="675"/>
      <c r="AW30" s="503"/>
    </row>
    <row r="31" spans="2:49" ht="27" customHeight="1" thickTop="1" thickBot="1" x14ac:dyDescent="0.2">
      <c r="B31" s="711" t="s">
        <v>226</v>
      </c>
      <c r="C31" s="712"/>
      <c r="D31" s="700">
        <v>3.5</v>
      </c>
      <c r="E31" s="700"/>
      <c r="F31" s="700"/>
      <c r="G31" s="212" t="s">
        <v>198</v>
      </c>
      <c r="H31" s="678">
        <f>+AS24</f>
        <v>11.4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5"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東急リニューアル株式会社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179</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75</v>
      </c>
      <c r="E24" s="700"/>
      <c r="F24" s="700"/>
      <c r="G24" s="212" t="s">
        <v>198</v>
      </c>
      <c r="H24" s="678">
        <f>+F12</f>
        <v>179</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179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179</v>
      </c>
      <c r="Q27" s="683"/>
      <c r="R27" s="683"/>
      <c r="S27" s="683"/>
      <c r="T27" s="54" t="s">
        <v>38</v>
      </c>
      <c r="U27" s="74"/>
      <c r="V27" s="74"/>
      <c r="Y27" s="72" t="s">
        <v>39</v>
      </c>
      <c r="Z27" s="75"/>
      <c r="AH27" s="63"/>
      <c r="AI27" s="63"/>
      <c r="AJ27" s="63"/>
      <c r="AK27" s="63"/>
      <c r="AL27" s="646">
        <f>+AH18+P27</f>
        <v>179</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179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75</v>
      </c>
      <c r="E29" s="700"/>
      <c r="F29" s="700"/>
      <c r="G29" s="212" t="s">
        <v>198</v>
      </c>
      <c r="H29" s="678">
        <f>+AL27</f>
        <v>179</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75</v>
      </c>
      <c r="E30" s="700"/>
      <c r="F30" s="700"/>
      <c r="G30" s="212" t="s">
        <v>198</v>
      </c>
      <c r="H30" s="678">
        <f>+AL30</f>
        <v>179</v>
      </c>
      <c r="I30" s="679"/>
      <c r="J30" s="212" t="s">
        <v>198</v>
      </c>
      <c r="M30" s="652"/>
      <c r="P30" s="66"/>
      <c r="R30" s="682">
        <f>+ROUND(AA28,1)+ROUND(AA29,1)+ROUND(AA30,1)</f>
        <v>179</v>
      </c>
      <c r="S30" s="683"/>
      <c r="T30" s="683"/>
      <c r="U30" s="683"/>
      <c r="V30" s="54" t="s">
        <v>16</v>
      </c>
      <c r="Y30" s="684" t="s">
        <v>186</v>
      </c>
      <c r="Z30" s="685"/>
      <c r="AA30" s="640">
        <v>0</v>
      </c>
      <c r="AB30" s="641"/>
      <c r="AC30" s="641"/>
      <c r="AD30" s="641"/>
      <c r="AE30" s="641"/>
      <c r="AF30" s="54" t="s">
        <v>13</v>
      </c>
      <c r="AL30" s="632">
        <v>179</v>
      </c>
      <c r="AM30" s="633"/>
      <c r="AN30" s="633"/>
      <c r="AO30" s="633"/>
      <c r="AP30" s="62" t="s">
        <v>13</v>
      </c>
      <c r="AS30" s="677"/>
      <c r="AT30" s="674"/>
      <c r="AU30" s="674"/>
      <c r="AV30" s="675"/>
      <c r="AW30" s="503"/>
    </row>
    <row r="31" spans="2:49" ht="27" customHeight="1" thickTop="1" thickBot="1" x14ac:dyDescent="0.2">
      <c r="B31" s="711" t="s">
        <v>226</v>
      </c>
      <c r="C31" s="712"/>
      <c r="D31" s="700">
        <v>75</v>
      </c>
      <c r="E31" s="700"/>
      <c r="F31" s="700"/>
      <c r="G31" s="212" t="s">
        <v>198</v>
      </c>
      <c r="H31" s="678">
        <f>+AS24</f>
        <v>179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2024-05-30T06:50:38Z</dcterms:created>
  <dcterms:modified xsi:type="dcterms:W3CDTF">2024-09-09T02:44:09Z</dcterms:modified>
</cp:coreProperties>
</file>