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425" yWindow="-163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5"/>
  <c r="I53" i="94" s="1"/>
  <c r="AS28" i="76"/>
  <c r="J53" i="94" s="1"/>
  <c r="AS28" i="77"/>
  <c r="K53" i="94" s="1"/>
  <c r="AS28" i="85"/>
  <c r="M53" i="94" s="1"/>
  <c r="AS28" i="86"/>
  <c r="N53" i="94" s="1"/>
  <c r="AS28" i="87"/>
  <c r="O53" i="94" s="1"/>
  <c r="AS28" i="88"/>
  <c r="P53" i="94" s="1"/>
  <c r="AS28" i="89"/>
  <c r="Q53" i="94" s="1"/>
  <c r="AS28" i="79"/>
  <c r="R53" i="94" s="1"/>
  <c r="AS28" i="81"/>
  <c r="S53" i="94" s="1"/>
  <c r="AS28" i="84"/>
  <c r="T53" i="94" s="1"/>
  <c r="AS28" i="82"/>
  <c r="U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W45" i="94"/>
  <c r="F12" i="89"/>
  <c r="H24" i="89" s="1"/>
  <c r="N45" i="94" l="1"/>
  <c r="U45" i="94"/>
  <c r="H31" i="2"/>
  <c r="G32" i="94"/>
  <c r="G31" i="94" s="1"/>
  <c r="Y18" i="91"/>
  <c r="P16" i="91" s="1"/>
  <c r="X50" i="94" s="1"/>
  <c r="M45" i="94"/>
  <c r="Q32" i="94"/>
  <c r="P37" i="94"/>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AL31" i="78" s="1"/>
  <c r="L52" i="94"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AS28" i="80" l="1"/>
  <c r="V53" i="94" s="1"/>
  <c r="AL31" i="80"/>
  <c r="V52" i="94" s="1"/>
  <c r="H29" i="80"/>
  <c r="H29" i="84"/>
  <c r="AL31" i="84"/>
  <c r="T52" i="94" s="1"/>
  <c r="H29" i="75"/>
  <c r="AL31" i="75"/>
  <c r="I52" i="94" s="1"/>
  <c r="AL31" i="74"/>
  <c r="H52" i="94" s="1"/>
  <c r="AS28" i="74"/>
  <c r="H53" i="94" s="1"/>
  <c r="H29" i="78"/>
  <c r="AS28" i="78"/>
  <c r="L53" i="94" s="1"/>
  <c r="AL31" i="86"/>
  <c r="N52" i="94" s="1"/>
  <c r="AS32" i="86"/>
  <c r="N54"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<sst xmlns="http://schemas.openxmlformats.org/spreadsheetml/2006/main" count="3276" uniqueCount="460">
  <si>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</si>
  <si>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</si>
  <si>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</si>
  <si>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</si>
  <si>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</si>
  <si>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</si>
  <si>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</si>
  <si>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</si>
  <si>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</si>
  <si>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</si>
  <si>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</si>
  <si>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</si>
  <si>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</si>
  <si>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</si>
  <si>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</si>
  <si>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</si>
  <si>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</si>
  <si>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</si>
  <si>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</si>
  <si>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</si>
  <si>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</si>
  <si>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</si>
  <si>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</si>
  <si>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</si>
  <si>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</si>
  <si>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</si>
  <si>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</si>
  <si>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</si>
  <si>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</si>
  <si>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</si>
  <si>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</si>
  <si>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</si>
  <si>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</si>
  <si>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</si>
  <si>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</si>
  <si>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</si>
  <si>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</si>
  <si>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</si>
  <si>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</si>
  <si>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</si>
  <si>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</si>
  <si>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</si>
  <si>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</si>
  <si>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</si>
  <si>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</si>
  <si>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</si>
  <si>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</si>
  <si>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</si>
  <si>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</si>
  <si>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</si>
  <si>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</si>
  <si>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</si>
  <si>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</si>
  <si>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</si>
  <si>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</si>
  <si>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</si>
  <si>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</si>
  <si>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</si>
  <si>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</si>
  <si>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</si>
  <si>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</si>
  <si>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</si>
  <si>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</si>
  <si>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</si>
  <si>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</si>
  <si>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</si>
  <si>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</si>
  <si>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</si>
  <si>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</si>
  <si>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</si>
  <si>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</si>
  <si>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</si>
  <si>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</si>
  <si>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</si>
  <si>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</si>
  <si>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</si>
  <si>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</si>
  <si>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</si>
  <si>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</si>
  <si>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</si>
  <si>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</si>
  <si>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</si>
  <si>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</si>
  <si>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</si>
  <si>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</si>
  <si>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</si>
  <si>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</si>
  <si>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</si>
  <si>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</si>
  <si>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</si>
  <si>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</si>
  <si>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</si>
  <si>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</si>
  <si>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</si>
  <si>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</si>
  <si>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</si>
  <si>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</si>
  <si>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</si>
  <si>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</si>
  <si>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</si>
  <si>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</si>
  <si>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</si>
  <si>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</si>
  <si>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</si>
  <si>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</si>
  <si>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</si>
  <si>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</si>
  <si>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</si>
  <si>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</si>
  <si>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</si>
  <si>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</si>
  <si>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</si>
  <si>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</si>
  <si>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</si>
  <si>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</si>
  <si>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</si>
  <si>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</si>
  <si>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</si>
  <si>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</si>
  <si>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</si>
  <si>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</si>
  <si>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</si>
  <si>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</si>
  <si>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</si>
  <si>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</si>
  <si>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</si>
  <si>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</si>
  <si>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</si>
  <si>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</si>
  <si>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</si>
  <si>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</si>
  <si>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</si>
  <si>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</si>
  <si>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</si>
  <si>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</si>
  <si>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</si>
  <si>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</si>
  <si>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</si>
  <si>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</si>
  <si>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</si>
  <si>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</si>
  <si>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</si>
  <si>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</si>
  <si>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</si>
  <si>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</si>
  <si>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</si>
  <si>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</si>
  <si>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</si>
  <si>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</si>
  <si>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</si>
  <si>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</si>
  <si>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</si>
  <si>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</si>
  <si>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</si>
  <si>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</si>
  <si>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</si>
  <si>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</si>
  <si>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</si>
  <si>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</si>
  <si>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</si>
  <si>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</si>
  <si>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</si>
  <si>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</si>
  <si>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</si>
  <si>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</si>
  <si>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</si>
  <si>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</si>
  <si>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</si>
  <si>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</si>
  <si>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</si>
  <si>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</si>
  <si>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</si>
  <si>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</si>
  <si>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</si>
  <si>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</si>
  <si>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</si>
  <si>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</si>
  <si>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</si>
  <si>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</si>
  <si>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</si>
  <si>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</si>
  <si>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</si>
  <si>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</si>
  <si>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</si>
  <si>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</si>
  <si>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</si>
  <si>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</si>
  <si>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</si>
  <si>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</si>
  <si>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</si>
  <si>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</si>
  <si>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</si>
  <si>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</si>
  <si>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</si>
  <si>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</si>
  <si>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</si>
  <si>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</si>
  <si>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</si>
  <si>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</si>
  <si>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</si>
  <si>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</si>
  <si>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</si>
  <si>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</si>
  <si>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</si>
  <si>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</si>
  <si>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</si>
  <si>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</si>
  <si>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</si>
  <si>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</si>
  <si>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</si>
  <si>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</si>
  <si>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</si>
  <si>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</si>
  <si>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</si>
  <si>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</si>
  <si>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</si>
  <si>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</si>
  <si>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</si>
  <si>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</si>
  <si>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</si>
  <si>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</si>
  <si>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</si>
  <si>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</si>
  <si>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</si>
  <si>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</si>
  <si>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</si>
  <si>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</si>
  <si>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</si>
  <si>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</si>
  <si>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</si>
  <si>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</si>
  <si>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</si>
  <si>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</si>
  <si>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</si>
  <si>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</si>
  <si>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</si>
  <si>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</si>
  <si>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</si>
  <si>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</si>
  <si>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</si>
  <si>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</si>
  <si>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</si>
  <si>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</si>
  <si>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</si>
  <si>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</si>
  <si>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</si>
  <si>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</si>
  <si>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</si>
  <si>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</si>
  <si>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</si>
  <si>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</si>
  <si>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</si>
  <si>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</si>
  <si>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</si>
  <si>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</si>
  <si>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</si>
  <si>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</si>
  <si>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</si>
  <si>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</si>
  <si>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</si>
  <si>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</si>
  <si>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</si>
  <si>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</si>
  <si>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</si>
  <si>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</si>
  <si>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</si>
  <si>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</si>
  <si>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</si>
  <si>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</si>
  <si>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</si>
  <si>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</si>
  <si>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</si>
  <si>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</si>
  <si>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</si>
  <si>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</si>
  <si>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</si>
  <si>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</si>
  <si>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</si>
  <si>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</si>
  <si>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</si>
  <si>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</si>
  <si>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</si>
  <si>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</si>
  <si>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</si>
  <si>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</si>
  <si>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</si>
  <si>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</si>
  <si>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</si>
  <si>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</si>
  <si>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</si>
  <si>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</si>
  <si>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</si>
  <si>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</si>
  <si>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</si>
  <si>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</si>
  <si>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</si>
  <si>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</si>
  <si>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</si>
  <si>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</si>
  <si>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</si>
  <si>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</si>
  <si>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</si>
  <si>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</si>
  <si>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</si>
  <si>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</si>
  <si>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</si>
  <si>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</si>
  <si>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</si>
  <si>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</si>
  <si>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</si>
  <si>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</si>
  <si>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</si>
  <si>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</si>
  <si>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</si>
  <si>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</si>
  <si>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</si>
  <si>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</si>
  <si>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</si>
  <si>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</si>
  <si>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</si>
  <si>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</si>
  <si>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</si>
  <si>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</si>
  <si>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</si>
  <si>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</si>
  <si>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</si>
  <si>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</si>
  <si>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</si>
  <si>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</si>
  <si>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</si>
  <si>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</si>
  <si>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</si>
  <si>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</si>
  <si>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</si>
  <si>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</si>
  <si>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</si>
  <si>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</si>
  <si>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</si>
  <si>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</si>
  <si>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</si>
  <si>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</si>
  <si>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</si>
  <si>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</si>
  <si>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</si>
  <si>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</si>
  <si>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</si>
  <si>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</si>
  <si>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</si>
  <si>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</si>
  <si>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</si>
  <si>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</si>
  <si>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</si>
  <si>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</si>
  <si>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</si>
  <si>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</si>
  <si>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</si>
  <si>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</si>
  <si>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</si>
  <si>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</si>
  <si>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</si>
  <si>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</si>
  <si>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</si>
  <si>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</si>
  <si>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</si>
  <si>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</si>
  <si>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</si>
  <si>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</si>
  <si>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</si>
  <si>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</si>
  <si>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</si>
  <si>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</si>
  <si>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</si>
  <si>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</si>
  <si>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</si>
  <si>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</si>
  <si>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</si>
  <si>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</si>
  <si>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</si>
  <si>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</si>
  <si>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</si>
  <si>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</si>
  <si>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</si>
  <si>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</si>
  <si>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</si>
  <si>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</si>
  <si>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</si>
  <si>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</si>
  <si>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</si>
  <si>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</si>
  <si>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</si>
  <si>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</si>
  <si>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</si>
  <si>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</si>
  <si>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</si>
  <si>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</si>
  <si>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</si>
  <si>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</si>
  <si>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</si>
  <si>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</si>
  <si>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</si>
  <si>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</si>
  <si>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</si>
  <si>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</si>
  <si>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</si>
  <si>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</si>
  <si>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</si>
  <si>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</si>
  <si>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</si>
  <si>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</si>
  <si>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</si>
  <si>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</si>
  <si>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</si>
  <si>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</si>
  <si>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</si>
  <si>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</si>
  <si>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</si>
  <si>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</si>
  <si>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</si>
  <si>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</si>
  <si>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</si>
  <si>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</si>
  <si>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</si>
  <si>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</si>
  <si>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</si>
  <si>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</si>
  <si>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</si>
  <si>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</si>
  <si>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</si>
  <si>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</si>
  <si>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</si>
  <si>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</si>
  <si>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</si>
  <si>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</si>
  <si>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</si>
  <si>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</si>
  <si>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</si>
  <si>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</si>
  <si>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</si>
  <si>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</si>
  <si>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</si>
  <si>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</si>
  <si>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</si>
  <si>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</si>
  <si>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</si>
  <si>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</si>
  <si>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</si>
  <si>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</si>
  <si>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</si>
  <si>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</si>
  <si>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</si>
  <si>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</si>
  <si>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</si>
  <si>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神奈川県横浜市西区高島1-1-2
新三井ビルディング</t>
    <phoneticPr fontId="3"/>
  </si>
  <si>
    <t>045-651-4135</t>
    <phoneticPr fontId="3"/>
  </si>
  <si>
    <t>横浜市内事業場</t>
    <phoneticPr fontId="3"/>
  </si>
  <si>
    <t>横浜市内</t>
    <phoneticPr fontId="3"/>
  </si>
  <si>
    <t>設備工事業</t>
    <rPh sb="0" eb="2">
      <t>セツビ</t>
    </rPh>
    <rPh sb="2" eb="5">
      <t>コウジギョウ</t>
    </rPh>
    <phoneticPr fontId="3"/>
  </si>
  <si>
    <t>令和6年6月30日</t>
    <phoneticPr fontId="3"/>
  </si>
  <si>
    <t>新日本空調株式会社　横浜支店
支店長　香山　毅</t>
    <rPh sb="19" eb="21">
      <t>カヤマ</t>
    </rPh>
    <rPh sb="22" eb="23">
      <t>タモツ</t>
    </rPh>
    <phoneticPr fontId="3"/>
  </si>
  <si>
    <t>27名</t>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</si>
</sst>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5925" y="2209800"/>
          <a:ext cx="60960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5925" y="2178050"/>
          <a:ext cx="609600" cy="6413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5925" y="2178050"/>
          <a:ext cx="609600" cy="6413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5925" y="2171700"/>
          <a:ext cx="60960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4" zoomScaleNormal="100" zoomScaleSheetLayoutView="100" workbookViewId="0">
      <selection activeCell="S47" sqref="S4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457</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458</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2975</v>
      </c>
      <c r="N48" s="586"/>
      <c r="O48" s="587"/>
    </row>
    <row r="49" spans="3:21" ht="18" customHeight="1" x14ac:dyDescent="0.15">
      <c r="C49" s="564" t="s">
        <v>11</v>
      </c>
      <c r="D49" s="565"/>
      <c r="E49" s="566"/>
      <c r="F49" s="619" t="s">
        <v>455</v>
      </c>
      <c r="G49" s="620"/>
      <c r="H49" s="620"/>
      <c r="I49" s="620"/>
      <c r="J49" s="620"/>
      <c r="K49" s="620"/>
      <c r="L49" s="471" t="s">
        <v>172</v>
      </c>
      <c r="M49" s="474"/>
      <c r="N49" s="588" t="s">
        <v>453</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1259</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1082.8</v>
      </c>
      <c r="I63" s="293" t="s">
        <v>4</v>
      </c>
      <c r="J63" s="542" t="s">
        <v>324</v>
      </c>
      <c r="K63" s="543"/>
      <c r="L63" s="544"/>
      <c r="M63" s="534">
        <f>+別紙!AA14</f>
        <v>1082.8</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334.8</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966.2</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f>+別紙!AA17</f>
        <v>24</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14</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7"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6"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横浜市内事業場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U38" sqref="AU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v>0.1</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0.1</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election activeCell="AS28" sqref="AS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C15"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61.6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75.2</v>
      </c>
      <c r="E24" s="700"/>
      <c r="F24" s="700"/>
      <c r="G24" s="212" t="s">
        <v>198</v>
      </c>
      <c r="H24" s="678">
        <f>+F12</f>
        <v>61.6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61.6</v>
      </c>
      <c r="Q27" s="683"/>
      <c r="R27" s="683"/>
      <c r="S27" s="683"/>
      <c r="T27" s="54" t="s">
        <v>38</v>
      </c>
      <c r="U27" s="74"/>
      <c r="V27" s="74"/>
      <c r="Y27" s="72" t="s">
        <v>39</v>
      </c>
      <c r="Z27" s="75"/>
      <c r="AH27" s="63"/>
      <c r="AI27" s="63"/>
      <c r="AJ27" s="63"/>
      <c r="AK27" s="63"/>
      <c r="AL27" s="646">
        <f>+AH18+P27</f>
        <v>61.6</v>
      </c>
      <c r="AM27" s="647"/>
      <c r="AN27" s="647"/>
      <c r="AO27" s="647"/>
      <c r="AP27" s="62" t="s">
        <v>13</v>
      </c>
      <c r="AQ27" s="322"/>
      <c r="AR27" s="141"/>
      <c r="AS27" s="632">
        <v>1.4</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75.2</v>
      </c>
      <c r="E29" s="700"/>
      <c r="F29" s="700"/>
      <c r="G29" s="212" t="s">
        <v>198</v>
      </c>
      <c r="H29" s="678">
        <f>+AL27</f>
        <v>61.6</v>
      </c>
      <c r="I29" s="679"/>
      <c r="J29" s="212" t="s">
        <v>198</v>
      </c>
      <c r="M29" s="652"/>
      <c r="P29" s="66"/>
      <c r="Q29" s="158"/>
      <c r="R29" s="61" t="s">
        <v>183</v>
      </c>
      <c r="S29" s="654" t="s">
        <v>33</v>
      </c>
      <c r="T29" s="668"/>
      <c r="U29" s="668"/>
      <c r="V29" s="669"/>
      <c r="W29" s="58"/>
      <c r="X29" s="76"/>
      <c r="Y29" s="684" t="s">
        <v>258</v>
      </c>
      <c r="Z29" s="685"/>
      <c r="AA29" s="640">
        <v>8.6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50.5</v>
      </c>
      <c r="E30" s="700"/>
      <c r="F30" s="700"/>
      <c r="G30" s="212" t="s">
        <v>198</v>
      </c>
      <c r="H30" s="678">
        <f>+AL30</f>
        <v>35.4</v>
      </c>
      <c r="I30" s="679"/>
      <c r="J30" s="212" t="s">
        <v>198</v>
      </c>
      <c r="M30" s="652"/>
      <c r="P30" s="66"/>
      <c r="R30" s="682">
        <f>+ROUND(AA28,1)+ROUND(AA29,1)+ROUND(AA30,1)</f>
        <v>61.6</v>
      </c>
      <c r="S30" s="683"/>
      <c r="T30" s="683"/>
      <c r="U30" s="683"/>
      <c r="V30" s="54" t="s">
        <v>16</v>
      </c>
      <c r="Y30" s="684" t="s">
        <v>186</v>
      </c>
      <c r="Z30" s="685"/>
      <c r="AA30" s="640"/>
      <c r="AB30" s="641"/>
      <c r="AC30" s="641"/>
      <c r="AD30" s="641"/>
      <c r="AE30" s="641"/>
      <c r="AF30" s="54" t="s">
        <v>13</v>
      </c>
      <c r="AL30" s="632">
        <v>35.4</v>
      </c>
      <c r="AM30" s="633"/>
      <c r="AN30" s="633"/>
      <c r="AO30" s="633"/>
      <c r="AP30" s="62" t="s">
        <v>13</v>
      </c>
      <c r="AS30" s="677"/>
      <c r="AT30" s="674"/>
      <c r="AU30" s="674"/>
      <c r="AV30" s="675"/>
      <c r="AW30" s="503"/>
    </row>
    <row r="31" spans="2:49" ht="27" customHeight="1" thickTop="1" thickBot="1" x14ac:dyDescent="0.2">
      <c r="B31" s="711" t="s">
        <v>226</v>
      </c>
      <c r="C31" s="712"/>
      <c r="D31" s="700">
        <v>55.3</v>
      </c>
      <c r="E31" s="700"/>
      <c r="F31" s="700"/>
      <c r="G31" s="212" t="s">
        <v>198</v>
      </c>
      <c r="H31" s="678">
        <f>+AS24</f>
        <v>53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18.8</v>
      </c>
      <c r="E32" s="700"/>
      <c r="F32" s="700"/>
      <c r="G32" s="212" t="s">
        <v>198</v>
      </c>
      <c r="H32" s="678">
        <f>+AS27</f>
        <v>1.4</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52.9</v>
      </c>
      <c r="E24" s="700"/>
      <c r="F24" s="700"/>
      <c r="G24" s="212" t="s">
        <v>198</v>
      </c>
      <c r="H24" s="678">
        <f>+F12</f>
        <v>22.7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22.7</v>
      </c>
      <c r="Q27" s="683"/>
      <c r="R27" s="683"/>
      <c r="S27" s="683"/>
      <c r="T27" s="54" t="s">
        <v>38</v>
      </c>
      <c r="U27" s="74"/>
      <c r="V27" s="74"/>
      <c r="Y27" s="72" t="s">
        <v>39</v>
      </c>
      <c r="Z27" s="75"/>
      <c r="AH27" s="63"/>
      <c r="AI27" s="63"/>
      <c r="AJ27" s="63"/>
      <c r="AK27" s="63"/>
      <c r="AL27" s="646">
        <f>+AH18+P27</f>
        <v>22.7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52.9</v>
      </c>
      <c r="E29" s="700"/>
      <c r="F29" s="700"/>
      <c r="G29" s="212" t="s">
        <v>198</v>
      </c>
      <c r="H29" s="678">
        <f>+AL27</f>
        <v>22.7</v>
      </c>
      <c r="I29" s="679"/>
      <c r="J29" s="212" t="s">
        <v>198</v>
      </c>
      <c r="M29" s="652"/>
      <c r="P29" s="66"/>
      <c r="Q29" s="158"/>
      <c r="R29" s="61" t="s">
        <v>183</v>
      </c>
      <c r="S29" s="654" t="s">
        <v>33</v>
      </c>
      <c r="T29" s="668"/>
      <c r="U29" s="668"/>
      <c r="V29" s="669"/>
      <c r="W29" s="58"/>
      <c r="X29" s="76"/>
      <c r="Y29" s="684" t="s">
        <v>258</v>
      </c>
      <c r="Z29" s="685"/>
      <c r="AA29" s="640">
        <v>0.7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43.7</v>
      </c>
      <c r="E30" s="700"/>
      <c r="F30" s="700"/>
      <c r="G30" s="212" t="s">
        <v>198</v>
      </c>
      <c r="H30" s="678">
        <f>+AL30</f>
        <v>15.8</v>
      </c>
      <c r="I30" s="679"/>
      <c r="J30" s="212" t="s">
        <v>198</v>
      </c>
      <c r="M30" s="652"/>
      <c r="P30" s="66"/>
      <c r="R30" s="682">
        <f>+ROUND(AA28,1)+ROUND(AA29,1)+ROUND(AA30,1)</f>
        <v>22.7</v>
      </c>
      <c r="S30" s="683"/>
      <c r="T30" s="683"/>
      <c r="U30" s="683"/>
      <c r="V30" s="54" t="s">
        <v>16</v>
      </c>
      <c r="Y30" s="684" t="s">
        <v>186</v>
      </c>
      <c r="Z30" s="685"/>
      <c r="AA30" s="640"/>
      <c r="AB30" s="641"/>
      <c r="AC30" s="641"/>
      <c r="AD30" s="641"/>
      <c r="AE30" s="641"/>
      <c r="AF30" s="54" t="s">
        <v>13</v>
      </c>
      <c r="AL30" s="632">
        <v>15.8</v>
      </c>
      <c r="AM30" s="633"/>
      <c r="AN30" s="633"/>
      <c r="AO30" s="633"/>
      <c r="AP30" s="62" t="s">
        <v>13</v>
      </c>
      <c r="AS30" s="677"/>
      <c r="AT30" s="674"/>
      <c r="AU30" s="674"/>
      <c r="AV30" s="675"/>
      <c r="AW30" s="503"/>
    </row>
    <row r="31" spans="2:49" ht="27" customHeight="1" thickTop="1" thickBot="1" x14ac:dyDescent="0.2">
      <c r="B31" s="711" t="s">
        <v>226</v>
      </c>
      <c r="C31" s="712"/>
      <c r="D31" s="700">
        <v>43.4</v>
      </c>
      <c r="E31" s="700"/>
      <c r="F31" s="700"/>
      <c r="G31" s="212" t="s">
        <v>198</v>
      </c>
      <c r="H31" s="678">
        <f>+AS24</f>
        <v>22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5.2</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1</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H31" sqref="H31:I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39.4</v>
      </c>
      <c r="E24" s="700"/>
      <c r="F24" s="700"/>
      <c r="G24" s="212" t="s">
        <v>198</v>
      </c>
      <c r="H24" s="678">
        <f>+F12</f>
        <v>11.7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11.7</v>
      </c>
      <c r="Q27" s="683"/>
      <c r="R27" s="683"/>
      <c r="S27" s="683"/>
      <c r="T27" s="54" t="s">
        <v>38</v>
      </c>
      <c r="U27" s="74"/>
      <c r="V27" s="74"/>
      <c r="Y27" s="72" t="s">
        <v>39</v>
      </c>
      <c r="Z27" s="75"/>
      <c r="AH27" s="63"/>
      <c r="AI27" s="63"/>
      <c r="AJ27" s="63"/>
      <c r="AK27" s="63"/>
      <c r="AL27" s="646">
        <f>+AH18+P27</f>
        <v>11.7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39.4</v>
      </c>
      <c r="E29" s="700"/>
      <c r="F29" s="700"/>
      <c r="G29" s="212" t="s">
        <v>198</v>
      </c>
      <c r="H29" s="678">
        <f>+AL27</f>
        <v>11.7</v>
      </c>
      <c r="I29" s="679"/>
      <c r="J29" s="212" t="s">
        <v>198</v>
      </c>
      <c r="M29" s="652"/>
      <c r="P29" s="66"/>
      <c r="Q29" s="158"/>
      <c r="R29" s="61" t="s">
        <v>183</v>
      </c>
      <c r="S29" s="654" t="s">
        <v>33</v>
      </c>
      <c r="T29" s="668"/>
      <c r="U29" s="668"/>
      <c r="V29" s="669"/>
      <c r="W29" s="58"/>
      <c r="X29" s="76"/>
      <c r="Y29" s="684" t="s">
        <v>258</v>
      </c>
      <c r="Z29" s="685"/>
      <c r="AA29" s="640">
        <v>5.5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24.6</v>
      </c>
      <c r="E30" s="700"/>
      <c r="F30" s="700"/>
      <c r="G30" s="212" t="s">
        <v>198</v>
      </c>
      <c r="H30" s="678">
        <f>+AL30</f>
        <v>7.9</v>
      </c>
      <c r="I30" s="679"/>
      <c r="J30" s="212" t="s">
        <v>198</v>
      </c>
      <c r="M30" s="652"/>
      <c r="P30" s="66"/>
      <c r="R30" s="682">
        <f>+ROUND(AA28,1)+ROUND(AA29,1)+ROUND(AA30,1)</f>
        <v>11.7</v>
      </c>
      <c r="S30" s="683"/>
      <c r="T30" s="683"/>
      <c r="U30" s="683"/>
      <c r="V30" s="54" t="s">
        <v>16</v>
      </c>
      <c r="Y30" s="684" t="s">
        <v>186</v>
      </c>
      <c r="Z30" s="685"/>
      <c r="AA30" s="640"/>
      <c r="AB30" s="641"/>
      <c r="AC30" s="641"/>
      <c r="AD30" s="641"/>
      <c r="AE30" s="641"/>
      <c r="AF30" s="54" t="s">
        <v>13</v>
      </c>
      <c r="AL30" s="632">
        <v>7.9</v>
      </c>
      <c r="AM30" s="633"/>
      <c r="AN30" s="633"/>
      <c r="AO30" s="633"/>
      <c r="AP30" s="62" t="s">
        <v>13</v>
      </c>
      <c r="AS30" s="677"/>
      <c r="AT30" s="674"/>
      <c r="AU30" s="674"/>
      <c r="AV30" s="675"/>
      <c r="AW30" s="503"/>
    </row>
    <row r="31" spans="2:49" ht="27" customHeight="1" thickTop="1" thickBot="1" x14ac:dyDescent="0.2">
      <c r="B31" s="711" t="s">
        <v>226</v>
      </c>
      <c r="C31" s="712"/>
      <c r="D31" s="700">
        <v>24.5</v>
      </c>
      <c r="E31" s="700"/>
      <c r="F31" s="700"/>
      <c r="G31" s="212" t="s">
        <v>198</v>
      </c>
      <c r="H31" s="678">
        <f>+AS24</f>
        <v>6.2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5.5</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13</v>
      </c>
      <c r="E33" s="667"/>
      <c r="F33" s="667"/>
      <c r="G33" s="213" t="s">
        <v>198</v>
      </c>
      <c r="H33" s="680">
        <f>+AS31</f>
        <v>5.5</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P32" sqref="P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2" zoomScaleNormal="100" workbookViewId="0">
      <selection activeCell="D24" sqref="D24: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195.7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641</v>
      </c>
      <c r="E24" s="700"/>
      <c r="F24" s="700"/>
      <c r="G24" s="212" t="s">
        <v>198</v>
      </c>
      <c r="H24" s="678">
        <f>+F12</f>
        <v>195.7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195.7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195.7</v>
      </c>
      <c r="Q27" s="683"/>
      <c r="R27" s="683"/>
      <c r="S27" s="683"/>
      <c r="T27" s="54" t="s">
        <v>38</v>
      </c>
      <c r="U27" s="74"/>
      <c r="V27" s="74"/>
      <c r="Y27" s="72" t="s">
        <v>39</v>
      </c>
      <c r="Z27" s="75"/>
      <c r="AH27" s="63"/>
      <c r="AI27" s="63"/>
      <c r="AJ27" s="63"/>
      <c r="AK27" s="63"/>
      <c r="AL27" s="646">
        <f>+AH18+P27</f>
        <v>195.7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195.7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641</v>
      </c>
      <c r="E29" s="700"/>
      <c r="F29" s="700"/>
      <c r="G29" s="212" t="s">
        <v>198</v>
      </c>
      <c r="H29" s="678">
        <f>+AL27</f>
        <v>195.7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99.4</v>
      </c>
      <c r="E30" s="700"/>
      <c r="F30" s="700"/>
      <c r="G30" s="212" t="s">
        <v>198</v>
      </c>
      <c r="H30" s="678">
        <f>+AL30</f>
        <v>75.7</v>
      </c>
      <c r="I30" s="679"/>
      <c r="J30" s="212" t="s">
        <v>198</v>
      </c>
      <c r="M30" s="652"/>
      <c r="P30" s="66"/>
      <c r="R30" s="682">
        <f>+ROUND(AA28,1)+ROUND(AA29,1)+ROUND(AA30,1)</f>
        <v>195.7</v>
      </c>
      <c r="S30" s="683"/>
      <c r="T30" s="683"/>
      <c r="U30" s="683"/>
      <c r="V30" s="54" t="s">
        <v>16</v>
      </c>
      <c r="Y30" s="684" t="s">
        <v>186</v>
      </c>
      <c r="Z30" s="685"/>
      <c r="AA30" s="640"/>
      <c r="AB30" s="641"/>
      <c r="AC30" s="641"/>
      <c r="AD30" s="641"/>
      <c r="AE30" s="641"/>
      <c r="AF30" s="54" t="s">
        <v>13</v>
      </c>
      <c r="AL30" s="632">
        <v>75.7</v>
      </c>
      <c r="AM30" s="633"/>
      <c r="AN30" s="633"/>
      <c r="AO30" s="633"/>
      <c r="AP30" s="62" t="s">
        <v>13</v>
      </c>
      <c r="AS30" s="677"/>
      <c r="AT30" s="674"/>
      <c r="AU30" s="674"/>
      <c r="AV30" s="675"/>
      <c r="AW30" s="503"/>
    </row>
    <row r="31" spans="2:49" ht="27" customHeight="1" thickTop="1" thickBot="1" x14ac:dyDescent="0.2">
      <c r="B31" s="711" t="s">
        <v>226</v>
      </c>
      <c r="C31" s="712"/>
      <c r="D31" s="700">
        <v>641</v>
      </c>
      <c r="E31" s="700"/>
      <c r="F31" s="700"/>
      <c r="G31" s="212" t="s">
        <v>198</v>
      </c>
      <c r="H31" s="678">
        <f>+AS24</f>
        <v>195.7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B15"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38.199999999999996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154.9</v>
      </c>
      <c r="E24" s="700"/>
      <c r="F24" s="700"/>
      <c r="G24" s="212" t="s">
        <v>198</v>
      </c>
      <c r="H24" s="678">
        <f>+F12</f>
        <v>38.199999999999996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32.4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38.199999999999996</v>
      </c>
      <c r="Q27" s="683"/>
      <c r="R27" s="683"/>
      <c r="S27" s="683"/>
      <c r="T27" s="54" t="s">
        <v>38</v>
      </c>
      <c r="U27" s="74"/>
      <c r="V27" s="74"/>
      <c r="Y27" s="72" t="s">
        <v>39</v>
      </c>
      <c r="Z27" s="75"/>
      <c r="AH27" s="63"/>
      <c r="AI27" s="63"/>
      <c r="AJ27" s="63"/>
      <c r="AK27" s="63"/>
      <c r="AL27" s="646">
        <f>+AH18+P27</f>
        <v>38.199999999999996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32.4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154.9</v>
      </c>
      <c r="E29" s="700"/>
      <c r="F29" s="700"/>
      <c r="G29" s="212" t="s">
        <v>198</v>
      </c>
      <c r="H29" s="678">
        <f>+AL27</f>
        <v>38.199999999999996</v>
      </c>
      <c r="I29" s="679"/>
      <c r="J29" s="212" t="s">
        <v>198</v>
      </c>
      <c r="M29" s="652"/>
      <c r="P29" s="66"/>
      <c r="Q29" s="158"/>
      <c r="R29" s="61" t="s">
        <v>183</v>
      </c>
      <c r="S29" s="654" t="s">
        <v>33</v>
      </c>
      <c r="T29" s="668"/>
      <c r="U29" s="668"/>
      <c r="V29" s="669"/>
      <c r="W29" s="58"/>
      <c r="X29" s="76"/>
      <c r="Y29" s="684" t="s">
        <v>258</v>
      </c>
      <c r="Z29" s="685"/>
      <c r="AA29" s="640">
        <v>5.8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65.400000000000006</v>
      </c>
      <c r="E30" s="700"/>
      <c r="F30" s="700"/>
      <c r="G30" s="212" t="s">
        <v>198</v>
      </c>
      <c r="H30" s="678">
        <f>+AL30</f>
        <v>6.2</v>
      </c>
      <c r="I30" s="679"/>
      <c r="J30" s="212" t="s">
        <v>198</v>
      </c>
      <c r="M30" s="652"/>
      <c r="P30" s="66"/>
      <c r="R30" s="682">
        <f>+ROUND(AA28,1)+ROUND(AA29,1)+ROUND(AA30,1)</f>
        <v>38.199999999999996</v>
      </c>
      <c r="S30" s="683"/>
      <c r="T30" s="683"/>
      <c r="U30" s="683"/>
      <c r="V30" s="54" t="s">
        <v>16</v>
      </c>
      <c r="Y30" s="684" t="s">
        <v>186</v>
      </c>
      <c r="Z30" s="685"/>
      <c r="AA30" s="640"/>
      <c r="AB30" s="641"/>
      <c r="AC30" s="641"/>
      <c r="AD30" s="641"/>
      <c r="AE30" s="641"/>
      <c r="AF30" s="54" t="s">
        <v>13</v>
      </c>
      <c r="AL30" s="632">
        <v>6.2</v>
      </c>
      <c r="AM30" s="633"/>
      <c r="AN30" s="633"/>
      <c r="AO30" s="633"/>
      <c r="AP30" s="62" t="s">
        <v>13</v>
      </c>
      <c r="AS30" s="677"/>
      <c r="AT30" s="674"/>
      <c r="AU30" s="674"/>
      <c r="AV30" s="675"/>
      <c r="AW30" s="503"/>
    </row>
    <row r="31" spans="2:49" ht="27" customHeight="1" thickTop="1" thickBot="1" x14ac:dyDescent="0.2">
      <c r="B31" s="711" t="s">
        <v>226</v>
      </c>
      <c r="C31" s="712"/>
      <c r="D31" s="700">
        <v>100.5</v>
      </c>
      <c r="E31" s="700"/>
      <c r="F31" s="700"/>
      <c r="G31" s="212" t="s">
        <v>198</v>
      </c>
      <c r="H31" s="678">
        <f>+AS24</f>
        <v>32.4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v>
      </c>
      <c r="E24" s="700"/>
      <c r="F24" s="700"/>
      <c r="G24" s="212" t="s">
        <v>198</v>
      </c>
      <c r="H24" s="678">
        <f>+F12</f>
        <v>4.3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4.3</v>
      </c>
      <c r="Q27" s="683"/>
      <c r="R27" s="683"/>
      <c r="S27" s="683"/>
      <c r="T27" s="54" t="s">
        <v>38</v>
      </c>
      <c r="U27" s="74"/>
      <c r="V27" s="74"/>
      <c r="Y27" s="72" t="s">
        <v>39</v>
      </c>
      <c r="Z27" s="75"/>
      <c r="AH27" s="63"/>
      <c r="AI27" s="63"/>
      <c r="AJ27" s="63"/>
      <c r="AK27" s="63"/>
      <c r="AL27" s="646">
        <f>+AH18+P27</f>
        <v>4.3</v>
      </c>
      <c r="AM27" s="647"/>
      <c r="AN27" s="647"/>
      <c r="AO27" s="647"/>
      <c r="AP27" s="62" t="s">
        <v>13</v>
      </c>
      <c r="AQ27" s="322"/>
      <c r="AR27" s="141"/>
      <c r="AS27" s="632">
        <v>1.5</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17</v>
      </c>
      <c r="E29" s="700"/>
      <c r="F29" s="700"/>
      <c r="G29" s="212" t="s">
        <v>198</v>
      </c>
      <c r="H29" s="678">
        <f>+AL27</f>
        <v>4.3</v>
      </c>
      <c r="I29" s="679"/>
      <c r="J29" s="212" t="s">
        <v>198</v>
      </c>
      <c r="M29" s="652"/>
      <c r="P29" s="66"/>
      <c r="Q29" s="158"/>
      <c r="R29" s="61" t="s">
        <v>183</v>
      </c>
      <c r="S29" s="654" t="s">
        <v>33</v>
      </c>
      <c r="T29" s="668"/>
      <c r="U29" s="668"/>
      <c r="V29" s="669"/>
      <c r="W29" s="58"/>
      <c r="X29" s="76"/>
      <c r="Y29" s="684" t="s">
        <v>258</v>
      </c>
      <c r="Z29" s="685"/>
      <c r="AA29" s="640">
        <v>3.4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17</v>
      </c>
      <c r="E30" s="700"/>
      <c r="F30" s="700"/>
      <c r="G30" s="212" t="s">
        <v>198</v>
      </c>
      <c r="H30" s="678">
        <f>+AL30</f>
        <v>2.8</v>
      </c>
      <c r="I30" s="679"/>
      <c r="J30" s="212" t="s">
        <v>198</v>
      </c>
      <c r="M30" s="652"/>
      <c r="P30" s="66"/>
      <c r="R30" s="682">
        <f>+ROUND(AA28,1)+ROUND(AA29,1)+ROUND(AA30,1)</f>
        <v>4.3</v>
      </c>
      <c r="S30" s="683"/>
      <c r="T30" s="683"/>
      <c r="U30" s="683"/>
      <c r="V30" s="54" t="s">
        <v>16</v>
      </c>
      <c r="Y30" s="684" t="s">
        <v>186</v>
      </c>
      <c r="Z30" s="685"/>
      <c r="AA30" s="640"/>
      <c r="AB30" s="641"/>
      <c r="AC30" s="641"/>
      <c r="AD30" s="641"/>
      <c r="AE30" s="641"/>
      <c r="AF30" s="54" t="s">
        <v>13</v>
      </c>
      <c r="AL30" s="632">
        <v>2.8</v>
      </c>
      <c r="AM30" s="633"/>
      <c r="AN30" s="633"/>
      <c r="AO30" s="633"/>
      <c r="AP30" s="62" t="s">
        <v>13</v>
      </c>
      <c r="AS30" s="677"/>
      <c r="AT30" s="674"/>
      <c r="AU30" s="674"/>
      <c r="AV30" s="675"/>
      <c r="AW30" s="503"/>
    </row>
    <row r="31" spans="2:49" ht="27" customHeight="1" thickTop="1" thickBot="1" x14ac:dyDescent="0.2">
      <c r="B31" s="711" t="s">
        <v>226</v>
      </c>
      <c r="C31" s="712"/>
      <c r="D31" s="700">
        <v>16.600000000000001</v>
      </c>
      <c r="E31" s="700"/>
      <c r="F31" s="700"/>
      <c r="G31" s="212" t="s">
        <v>198</v>
      </c>
      <c r="H31" s="678">
        <f>+AS24</f>
        <v>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1.5</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横浜市内事業場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102.4</v>
      </c>
      <c r="E24" s="700"/>
      <c r="F24" s="700"/>
      <c r="G24" s="212" t="s">
        <v>198</v>
      </c>
      <c r="H24" s="678">
        <f>+F12</f>
        <v>86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83.2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86</v>
      </c>
      <c r="Q27" s="683"/>
      <c r="R27" s="683"/>
      <c r="S27" s="683"/>
      <c r="T27" s="54" t="s">
        <v>38</v>
      </c>
      <c r="U27" s="74"/>
      <c r="V27" s="74"/>
      <c r="Y27" s="72" t="s">
        <v>39</v>
      </c>
      <c r="Z27" s="75"/>
      <c r="AH27" s="63"/>
      <c r="AI27" s="63"/>
      <c r="AJ27" s="63"/>
      <c r="AK27" s="63"/>
      <c r="AL27" s="646">
        <f>+AH18+P27</f>
        <v>86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83.2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102.4</v>
      </c>
      <c r="E29" s="700"/>
      <c r="F29" s="700"/>
      <c r="G29" s="212" t="s">
        <v>198</v>
      </c>
      <c r="H29" s="678">
        <f>+AL27</f>
        <v>86</v>
      </c>
      <c r="I29" s="679"/>
      <c r="J29" s="212" t="s">
        <v>198</v>
      </c>
      <c r="M29" s="652"/>
      <c r="P29" s="66"/>
      <c r="Q29" s="158"/>
      <c r="R29" s="61" t="s">
        <v>183</v>
      </c>
      <c r="S29" s="654" t="s">
        <v>33</v>
      </c>
      <c r="T29" s="668"/>
      <c r="U29" s="668"/>
      <c r="V29" s="669"/>
      <c r="W29" s="58"/>
      <c r="X29" s="76"/>
      <c r="Y29" s="684" t="s">
        <v>258</v>
      </c>
      <c r="Z29" s="685"/>
      <c r="AA29" s="640">
        <v>2.8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34.200000000000003</v>
      </c>
      <c r="E30" s="700"/>
      <c r="F30" s="700"/>
      <c r="G30" s="212" t="s">
        <v>198</v>
      </c>
      <c r="H30" s="678">
        <f>+AL30</f>
        <v>16</v>
      </c>
      <c r="I30" s="679"/>
      <c r="J30" s="212" t="s">
        <v>198</v>
      </c>
      <c r="M30" s="652"/>
      <c r="P30" s="66"/>
      <c r="R30" s="682">
        <f>+ROUND(AA28,1)+ROUND(AA29,1)+ROUND(AA30,1)</f>
        <v>86</v>
      </c>
      <c r="S30" s="683"/>
      <c r="T30" s="683"/>
      <c r="U30" s="683"/>
      <c r="V30" s="54" t="s">
        <v>16</v>
      </c>
      <c r="Y30" s="684" t="s">
        <v>186</v>
      </c>
      <c r="Z30" s="685"/>
      <c r="AA30" s="640"/>
      <c r="AB30" s="641"/>
      <c r="AC30" s="641"/>
      <c r="AD30" s="641"/>
      <c r="AE30" s="641"/>
      <c r="AF30" s="54" t="s">
        <v>13</v>
      </c>
      <c r="AL30" s="632">
        <v>16</v>
      </c>
      <c r="AM30" s="633"/>
      <c r="AN30" s="633"/>
      <c r="AO30" s="633"/>
      <c r="AP30" s="62" t="s">
        <v>13</v>
      </c>
      <c r="AS30" s="677"/>
      <c r="AT30" s="674"/>
      <c r="AU30" s="674"/>
      <c r="AV30" s="675"/>
      <c r="AW30" s="503"/>
    </row>
    <row r="31" spans="2:49" ht="27" customHeight="1" thickTop="1" thickBot="1" x14ac:dyDescent="0.2">
      <c r="B31" s="711" t="s">
        <v>226</v>
      </c>
      <c r="C31" s="712"/>
      <c r="D31" s="700">
        <v>84.9</v>
      </c>
      <c r="E31" s="700"/>
      <c r="F31" s="700"/>
      <c r="G31" s="212" t="s">
        <v>198</v>
      </c>
      <c r="H31" s="678">
        <f>+AS24</f>
        <v>83.2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election activeCell="L46" sqref="L46"/>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横浜市内事業場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t="str">
        <f>IF(OR(ｲ.汚泥!D24&gt;0,ｲ.汚泥!D24&lt;0),ｲ.汚泥!D24,IF(H$19&gt;0,"0",0))</f>
        <v>0</v>
      </c>
      <c r="I9" s="393" t="str">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75.2</v>
      </c>
      <c r="M9" s="393">
        <f>IF(OR(ｷ.紙くず!D24&gt;0,ｷ.紙くず!D24&lt;0),ｷ.紙くず!D24,IF(M$19&gt;0,"0",0))</f>
        <v>52.9</v>
      </c>
      <c r="N9" s="393">
        <f>IF(OR(ｸ.木くず!D24&gt;0,ｸ.木くず!D24&lt;0),ｸ.木くず!D24,IF(N$19&gt;0,"0",0))</f>
        <v>39.4</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641</v>
      </c>
      <c r="T9" s="393">
        <f>IF(OR(ｾ.ｶﾞﾗｽ･ｺﾝｸﾘ･陶磁器くず!D24&gt;0,ｾ.ｶﾞﾗｽ･ｺﾝｸﾘ･陶磁器くず!D24&lt;0),ｾ.ｶﾞﾗｽ･ｺﾝｸﾘ･陶磁器くず!D24,IF(T$19&gt;0,"0",0))</f>
        <v>154.9</v>
      </c>
      <c r="U9" s="393">
        <f>IF(OR(ｿ.鉱さい!D24&gt;0,ｿ.鉱さい!D24&lt;0),ｿ.鉱さい!D24,IF(U$19&gt;0,"0",0))</f>
        <v>0</v>
      </c>
      <c r="V9" s="393">
        <f>IF(OR(ﾀ.がれき類!D24&gt;0,ﾀ.がれき類!D24&lt;0),ﾀ.がれき類!D24,IF(V$19&gt;0,"0",0))</f>
        <v>17</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102.4</v>
      </c>
      <c r="AA9" s="395">
        <f>IF(SUM(G9:Z9)&gt;0,SUM(G9:Z9),IF(AA$19&gt;0,"0",0))</f>
        <v>1082.8</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t="str">
        <f>IF(OR(ｲ.汚泥!D29&gt;0,ｲ.汚泥!D29&lt;0),ｲ.汚泥!D29,IF(H$19&gt;0,"0",0))</f>
        <v>0</v>
      </c>
      <c r="I14" s="399" t="str">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75.2</v>
      </c>
      <c r="M14" s="399">
        <f>IF(OR(ｷ.紙くず!D29&gt;0,ｷ.紙くず!D29&lt;0),ｷ.紙くず!D29,IF(M$19&gt;0,"0",0))</f>
        <v>52.9</v>
      </c>
      <c r="N14" s="399">
        <f>IF(OR(ｸ.木くず!D29&gt;0,ｸ.木くず!D29&lt;0),ｸ.木くず!D29,IF(N$19&gt;0,"0",0))</f>
        <v>39.4</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641</v>
      </c>
      <c r="T14" s="399">
        <f>IF(OR(ｾ.ｶﾞﾗｽ･ｺﾝｸﾘ･陶磁器くず!D29&gt;0,ｾ.ｶﾞﾗｽ･ｺﾝｸﾘ･陶磁器くず!D29&lt;0),ｾ.ｶﾞﾗｽ･ｺﾝｸﾘ･陶磁器くず!D29,IF(T$19&gt;0,"0",0))</f>
        <v>154.9</v>
      </c>
      <c r="U14" s="399">
        <f>IF(OR(ｿ.鉱さい!D29&gt;0,ｿ.鉱さい!D29&lt;0),ｿ.鉱さい!D29,IF(U$19&gt;0,"0",0))</f>
        <v>0</v>
      </c>
      <c r="V14" s="399">
        <f>IF(OR(ﾀ.がれき類!D29&gt;0,ﾀ.がれき類!D29&lt;0),ﾀ.がれき類!D29,IF(V$19&gt;0,"0",0))</f>
        <v>17</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102.4</v>
      </c>
      <c r="AA14" s="401">
        <f t="shared" si="0"/>
        <v>1082.8</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50.5</v>
      </c>
      <c r="M15" s="399">
        <f>IF(OR(ｷ.紙くず!D30&gt;0,ｷ.紙くず!D30&lt;0),ｷ.紙くず!D30,IF(M$19&gt;0,"0",0))</f>
        <v>43.7</v>
      </c>
      <c r="N15" s="399">
        <f>IF(OR(ｸ.木くず!D30&gt;0,ｸ.木くず!D30&lt;0),ｸ.木くず!D30,IF(N$19&gt;0,"0",0))</f>
        <v>24.6</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99.4</v>
      </c>
      <c r="T15" s="399">
        <f>IF(OR(ｾ.ｶﾞﾗｽ･ｺﾝｸﾘ･陶磁器くず!D30&gt;0,ｾ.ｶﾞﾗｽ･ｺﾝｸﾘ･陶磁器くず!D30&lt;0),ｾ.ｶﾞﾗｽ･ｺﾝｸﾘ･陶磁器くず!D30,IF(T$19&gt;0,"0",0))</f>
        <v>65.400000000000006</v>
      </c>
      <c r="U15" s="399">
        <f>IF(OR(ｿ.鉱さい!D30&gt;0,ｿ.鉱さい!D30&lt;0),ｿ.鉱さい!D30,IF(U$19&gt;0,"0",0))</f>
        <v>0</v>
      </c>
      <c r="V15" s="399">
        <f>IF(OR(ﾀ.がれき類!D30&gt;0,ﾀ.がれき類!D30&lt;0),ﾀ.がれき類!D30,IF(V$19&gt;0,"0",0))</f>
        <v>17</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34.200000000000003</v>
      </c>
      <c r="AA15" s="401">
        <f t="shared" si="0"/>
        <v>334.8</v>
      </c>
    </row>
    <row r="16" spans="2:27" ht="24" customHeight="1" x14ac:dyDescent="0.15">
      <c r="B16" s="184" t="s">
        <v>245</v>
      </c>
      <c r="C16" s="781" t="s">
        <v>243</v>
      </c>
      <c r="D16" s="781"/>
      <c r="E16" s="781"/>
      <c r="F16" s="782"/>
      <c r="G16" s="399">
        <f>IF(OR(ｱ.燃え殻!D31&gt;0,ｱ.燃え殻!D31&lt;0),ｱ.燃え殻!D31,IF(G$19&gt;0,"0",0))</f>
        <v>0</v>
      </c>
      <c r="H16" s="399" t="str">
        <f>IF(OR(ｲ.汚泥!D31&gt;0,ｲ.汚泥!D31&lt;0),ｲ.汚泥!D31,IF(H$19&gt;0,"0",0))</f>
        <v>0</v>
      </c>
      <c r="I16" s="399" t="str">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55.3</v>
      </c>
      <c r="M16" s="399">
        <f>IF(OR(ｷ.紙くず!D31&gt;0,ｷ.紙くず!D31&lt;0),ｷ.紙くず!D31,IF(M$19&gt;0,"0",0))</f>
        <v>43.4</v>
      </c>
      <c r="N16" s="399">
        <f>IF(OR(ｸ.木くず!D31&gt;0,ｸ.木くず!D31&lt;0),ｸ.木くず!D31,IF(N$19&gt;0,"0",0))</f>
        <v>24.5</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641</v>
      </c>
      <c r="T16" s="399">
        <f>IF(OR(ｾ.ｶﾞﾗｽ･ｺﾝｸﾘ･陶磁器くず!D31&gt;0,ｾ.ｶﾞﾗｽ･ｺﾝｸﾘ･陶磁器くず!D31&lt;0),ｾ.ｶﾞﾗｽ･ｺﾝｸﾘ･陶磁器くず!D31,IF(T$19&gt;0,"0",0))</f>
        <v>100.5</v>
      </c>
      <c r="U16" s="399">
        <f>IF(OR(ｿ.鉱さい!D31&gt;0,ｿ.鉱さい!D31&lt;0),ｿ.鉱さい!D31,IF(U$19&gt;0,"0",0))</f>
        <v>0</v>
      </c>
      <c r="V16" s="399">
        <f>IF(OR(ﾀ.がれき類!D31&gt;0,ﾀ.がれき類!D31&lt;0),ﾀ.がれき類!D31,IF(V$19&gt;0,"0",0))</f>
        <v>16.600000000000001</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84.9</v>
      </c>
      <c r="AA16" s="401">
        <f t="shared" si="0"/>
        <v>966.2</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18.8</v>
      </c>
      <c r="M17" s="399">
        <f>IF(OR(ｷ.紙くず!D32&gt;0,ｷ.紙くず!D32&lt;0),ｷ.紙くず!D32,IF(M$19&gt;0,"0",0))</f>
        <v>5.2</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f t="shared" si="0"/>
        <v>24</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1</v>
      </c>
      <c r="N18" s="402">
        <f>IF(OR(ｸ.木くず!D33&gt;0,ｸ.木くず!D33&lt;0),ｸ.木くず!D33,IF(N$19&gt;0,"0",0))</f>
        <v>13</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f t="shared" si="0"/>
        <v>14</v>
      </c>
    </row>
    <row r="19" spans="2:27" ht="24" customHeight="1" thickTop="1" x14ac:dyDescent="0.15">
      <c r="B19" s="181"/>
      <c r="C19" s="186" t="s">
        <v>334</v>
      </c>
      <c r="D19" s="767" t="s">
        <v>335</v>
      </c>
      <c r="E19" s="767"/>
      <c r="F19" s="768"/>
      <c r="G19" s="405">
        <f t="shared" ref="G19:Z19" si="1">+G37+G25+G23+G22+G21-G20</f>
        <v>0</v>
      </c>
      <c r="H19" s="405">
        <f t="shared" si="1"/>
        <v>0.1</v>
      </c>
      <c r="I19" s="405">
        <f t="shared" si="1"/>
        <v>0.1</v>
      </c>
      <c r="J19" s="405">
        <f t="shared" si="1"/>
        <v>0</v>
      </c>
      <c r="K19" s="405">
        <f t="shared" si="1"/>
        <v>0</v>
      </c>
      <c r="L19" s="405">
        <f t="shared" si="1"/>
        <v>61.6</v>
      </c>
      <c r="M19" s="405">
        <f t="shared" si="1"/>
        <v>22.7</v>
      </c>
      <c r="N19" s="405">
        <f t="shared" si="1"/>
        <v>11.7</v>
      </c>
      <c r="O19" s="405">
        <f t="shared" si="1"/>
        <v>0</v>
      </c>
      <c r="P19" s="405">
        <f t="shared" si="1"/>
        <v>0</v>
      </c>
      <c r="Q19" s="405">
        <f t="shared" si="1"/>
        <v>0</v>
      </c>
      <c r="R19" s="405">
        <f t="shared" si="1"/>
        <v>0</v>
      </c>
      <c r="S19" s="405">
        <f t="shared" si="1"/>
        <v>195.7</v>
      </c>
      <c r="T19" s="405">
        <f t="shared" si="1"/>
        <v>38.199999999999996</v>
      </c>
      <c r="U19" s="405">
        <f t="shared" si="1"/>
        <v>0</v>
      </c>
      <c r="V19" s="405">
        <f t="shared" si="1"/>
        <v>4.3</v>
      </c>
      <c r="W19" s="405">
        <f t="shared" si="1"/>
        <v>0</v>
      </c>
      <c r="X19" s="405">
        <f t="shared" si="1"/>
        <v>0</v>
      </c>
      <c r="Y19" s="405">
        <f t="shared" si="1"/>
        <v>0</v>
      </c>
      <c r="Z19" s="406">
        <f t="shared" si="1"/>
        <v>86</v>
      </c>
      <c r="AA19" s="407">
        <f t="shared" ref="AA19:AA25" si="2">SUM(G19:Z19)</f>
        <v>420.4</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0.1</v>
      </c>
      <c r="I37" s="441">
        <f t="shared" si="8"/>
        <v>0.1</v>
      </c>
      <c r="J37" s="441">
        <f t="shared" si="8"/>
        <v>0</v>
      </c>
      <c r="K37" s="441">
        <f t="shared" si="8"/>
        <v>0</v>
      </c>
      <c r="L37" s="441">
        <f t="shared" si="8"/>
        <v>61.6</v>
      </c>
      <c r="M37" s="441">
        <f t="shared" si="8"/>
        <v>22.7</v>
      </c>
      <c r="N37" s="441">
        <f t="shared" si="8"/>
        <v>11.7</v>
      </c>
      <c r="O37" s="441">
        <f t="shared" si="8"/>
        <v>0</v>
      </c>
      <c r="P37" s="441">
        <f t="shared" si="8"/>
        <v>0</v>
      </c>
      <c r="Q37" s="441">
        <f t="shared" si="8"/>
        <v>0</v>
      </c>
      <c r="R37" s="441">
        <f t="shared" si="8"/>
        <v>0</v>
      </c>
      <c r="S37" s="441">
        <f t="shared" si="8"/>
        <v>195.7</v>
      </c>
      <c r="T37" s="441">
        <f t="shared" si="8"/>
        <v>38.199999999999996</v>
      </c>
      <c r="U37" s="441">
        <f t="shared" si="8"/>
        <v>0</v>
      </c>
      <c r="V37" s="441">
        <f t="shared" si="8"/>
        <v>4.3</v>
      </c>
      <c r="W37" s="441">
        <f t="shared" si="8"/>
        <v>0</v>
      </c>
      <c r="X37" s="441">
        <f t="shared" si="8"/>
        <v>0</v>
      </c>
      <c r="Y37" s="441">
        <f t="shared" si="8"/>
        <v>0</v>
      </c>
      <c r="Z37" s="442">
        <f t="shared" si="8"/>
        <v>86</v>
      </c>
      <c r="AA37" s="443">
        <f t="shared" si="4"/>
        <v>420.4</v>
      </c>
    </row>
    <row r="38" spans="2:27" ht="24" customHeight="1" x14ac:dyDescent="0.15">
      <c r="B38" s="182"/>
      <c r="C38" s="752"/>
      <c r="D38" s="225"/>
      <c r="E38" s="223" t="s">
        <v>262</v>
      </c>
      <c r="F38" s="469"/>
      <c r="G38" s="432">
        <f t="shared" ref="G38:Z38" si="9">SUM(G39:G41)</f>
        <v>0</v>
      </c>
      <c r="H38" s="432">
        <f t="shared" si="9"/>
        <v>0.1</v>
      </c>
      <c r="I38" s="432">
        <f t="shared" si="9"/>
        <v>0.1</v>
      </c>
      <c r="J38" s="432">
        <f t="shared" si="9"/>
        <v>0</v>
      </c>
      <c r="K38" s="432">
        <f t="shared" si="9"/>
        <v>0</v>
      </c>
      <c r="L38" s="432">
        <f t="shared" si="9"/>
        <v>61.6</v>
      </c>
      <c r="M38" s="432">
        <f t="shared" si="9"/>
        <v>22.7</v>
      </c>
      <c r="N38" s="432">
        <f t="shared" si="9"/>
        <v>11.7</v>
      </c>
      <c r="O38" s="432">
        <f t="shared" si="9"/>
        <v>0</v>
      </c>
      <c r="P38" s="432">
        <f t="shared" si="9"/>
        <v>0</v>
      </c>
      <c r="Q38" s="432">
        <f t="shared" si="9"/>
        <v>0</v>
      </c>
      <c r="R38" s="432">
        <f t="shared" si="9"/>
        <v>0</v>
      </c>
      <c r="S38" s="432">
        <f t="shared" si="9"/>
        <v>195.7</v>
      </c>
      <c r="T38" s="432">
        <f t="shared" si="9"/>
        <v>38.199999999999996</v>
      </c>
      <c r="U38" s="432">
        <f t="shared" si="9"/>
        <v>0</v>
      </c>
      <c r="V38" s="432">
        <f t="shared" si="9"/>
        <v>4.3</v>
      </c>
      <c r="W38" s="432">
        <f t="shared" si="9"/>
        <v>0</v>
      </c>
      <c r="X38" s="432">
        <f t="shared" si="9"/>
        <v>0</v>
      </c>
      <c r="Y38" s="432">
        <f t="shared" si="9"/>
        <v>0</v>
      </c>
      <c r="Z38" s="433">
        <f t="shared" si="9"/>
        <v>86</v>
      </c>
      <c r="AA38" s="434">
        <f t="shared" si="4"/>
        <v>420.4</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53</v>
      </c>
      <c r="M39" s="435">
        <f>+ｷ.紙くず!$AA$28</f>
        <v>22</v>
      </c>
      <c r="N39" s="435">
        <f>+ｸ.木くず!$AA$28</f>
        <v>6.2</v>
      </c>
      <c r="O39" s="435">
        <f>+ｹ.繊維くず!$AA$28</f>
        <v>0</v>
      </c>
      <c r="P39" s="435">
        <f>+ｺ.動植物性残さ!$AA$28</f>
        <v>0</v>
      </c>
      <c r="Q39" s="435">
        <f>+ｻ.動物系固形不要物!$AA$28</f>
        <v>0</v>
      </c>
      <c r="R39" s="435">
        <f>+ｼ.ｺﾞﾑくず!$AA$28</f>
        <v>0</v>
      </c>
      <c r="S39" s="435">
        <f>+ｽ.金属くず!$AA$28</f>
        <v>195.7</v>
      </c>
      <c r="T39" s="435">
        <f>+ｾ.ｶﾞﾗｽ･ｺﾝｸﾘ･陶磁器くず!$AA$28</f>
        <v>32.4</v>
      </c>
      <c r="U39" s="435">
        <f>+ｿ.鉱さい!$AA$28</f>
        <v>0</v>
      </c>
      <c r="V39" s="435">
        <f>+ﾀ.がれき類!$AA$28</f>
        <v>0.9</v>
      </c>
      <c r="W39" s="435">
        <f>+ﾁ.動物のふん尿!$AA$28</f>
        <v>0</v>
      </c>
      <c r="X39" s="435">
        <f>+ﾂ.動物の死体!$AA$28</f>
        <v>0</v>
      </c>
      <c r="Y39" s="435">
        <f>+ﾃ.ばいじん!$AA$28</f>
        <v>0</v>
      </c>
      <c r="Z39" s="436">
        <f>+ﾄ.混合廃棄物その他!$AA$28</f>
        <v>83.2</v>
      </c>
      <c r="AA39" s="437">
        <f t="shared" si="4"/>
        <v>393.39999999999992</v>
      </c>
    </row>
    <row r="40" spans="2:27" ht="24" customHeight="1" x14ac:dyDescent="0.15">
      <c r="B40" s="182"/>
      <c r="C40" s="752"/>
      <c r="D40" s="226"/>
      <c r="E40" s="221"/>
      <c r="F40" s="219" t="s">
        <v>261</v>
      </c>
      <c r="G40" s="435">
        <f>+ｱ.燃え殻!$AA$29</f>
        <v>0</v>
      </c>
      <c r="H40" s="435">
        <f>+ｲ.汚泥!$AA$29</f>
        <v>0.1</v>
      </c>
      <c r="I40" s="435">
        <f>+ｳ.廃油!$AA$29</f>
        <v>0.1</v>
      </c>
      <c r="J40" s="435">
        <f>+ｴ.廃酸!$AA$29</f>
        <v>0</v>
      </c>
      <c r="K40" s="435">
        <f>+ｵ.廃ｱﾙｶﾘ!$AA$29</f>
        <v>0</v>
      </c>
      <c r="L40" s="435">
        <f>+ｶ.廃ﾌﾟﾗ類!$AA$29</f>
        <v>8.6</v>
      </c>
      <c r="M40" s="435">
        <f>+ｷ.紙くず!$AA$29</f>
        <v>0.7</v>
      </c>
      <c r="N40" s="435">
        <f>+ｸ.木くず!$AA$29</f>
        <v>5.5</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5.8</v>
      </c>
      <c r="U40" s="435">
        <f>+ｿ.鉱さい!$AA$29</f>
        <v>0</v>
      </c>
      <c r="V40" s="435">
        <f>+ﾀ.がれき類!$AA$29</f>
        <v>3.4</v>
      </c>
      <c r="W40" s="435">
        <f>+ﾁ.動物のふん尿!$AA$29</f>
        <v>0</v>
      </c>
      <c r="X40" s="435">
        <f>+ﾂ.動物の死体!$AA$29</f>
        <v>0</v>
      </c>
      <c r="Y40" s="435">
        <f>+ﾃ.ばいじん!$AA$29</f>
        <v>0</v>
      </c>
      <c r="Z40" s="436">
        <f>+ﾄ.混合廃棄物その他!$AA$29</f>
        <v>2.8</v>
      </c>
      <c r="AA40" s="437">
        <f t="shared" si="4"/>
        <v>26.999999999999996</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0.1</v>
      </c>
      <c r="I43" s="444">
        <f>+ｳ.廃油!$AL$27</f>
        <v>0.1</v>
      </c>
      <c r="J43" s="444">
        <f>+ｴ.廃酸!$AL$27</f>
        <v>0</v>
      </c>
      <c r="K43" s="444">
        <f>+ｵ.廃ｱﾙｶﾘ!$AL$27</f>
        <v>0</v>
      </c>
      <c r="L43" s="444">
        <f>+ｶ.廃ﾌﾟﾗ類!$AL$27</f>
        <v>61.6</v>
      </c>
      <c r="M43" s="444">
        <f>+ｷ.紙くず!$AL$27</f>
        <v>22.7</v>
      </c>
      <c r="N43" s="444">
        <f>+ｸ.木くず!$AL$27</f>
        <v>11.7</v>
      </c>
      <c r="O43" s="444">
        <f>+ｹ.繊維くず!$AL$27</f>
        <v>0</v>
      </c>
      <c r="P43" s="444">
        <f>+ｺ.動植物性残さ!$AL$27</f>
        <v>0</v>
      </c>
      <c r="Q43" s="444">
        <f>+ｻ.動物系固形不要物!$AL$27</f>
        <v>0</v>
      </c>
      <c r="R43" s="444">
        <f>+ｼ.ｺﾞﾑくず!$AL$27</f>
        <v>0</v>
      </c>
      <c r="S43" s="444">
        <f>+ｽ.金属くず!$AL$27</f>
        <v>195.7</v>
      </c>
      <c r="T43" s="444">
        <f>+ｾ.ｶﾞﾗｽ･ｺﾝｸﾘ･陶磁器くず!$AL$27</f>
        <v>38.199999999999996</v>
      </c>
      <c r="U43" s="444">
        <f>+ｿ.鉱さい!$AL$27</f>
        <v>0</v>
      </c>
      <c r="V43" s="444">
        <f>+ﾀ.がれき類!$AL$27</f>
        <v>4.3</v>
      </c>
      <c r="W43" s="444">
        <f>+ﾁ.動物のふん尿!$AL$27</f>
        <v>0</v>
      </c>
      <c r="X43" s="444">
        <f>+ﾂ.動物の死体!$AL$27</f>
        <v>0</v>
      </c>
      <c r="Y43" s="444">
        <f>+ﾃ.ばいじん!$AL$27</f>
        <v>0</v>
      </c>
      <c r="Z43" s="445">
        <f>+ﾄ.混合廃棄物その他!$AL$27</f>
        <v>86</v>
      </c>
      <c r="AA43" s="446">
        <f t="shared" si="4"/>
        <v>420.4</v>
      </c>
    </row>
    <row r="44" spans="2:27" ht="24" customHeight="1" x14ac:dyDescent="0.15">
      <c r="B44" s="182"/>
      <c r="C44" s="189"/>
      <c r="D44" s="187" t="s">
        <v>188</v>
      </c>
      <c r="E44" s="761" t="s">
        <v>238</v>
      </c>
      <c r="F44" s="762"/>
      <c r="G44" s="447">
        <f>+ｱ.燃え殻!$AL$30</f>
        <v>0</v>
      </c>
      <c r="H44" s="447">
        <f>+ｲ.汚泥!$AL$30</f>
        <v>0.1</v>
      </c>
      <c r="I44" s="447">
        <f>+ｳ.廃油!$AL$30</f>
        <v>0.1</v>
      </c>
      <c r="J44" s="447">
        <f>+ｴ.廃酸!$AL$30</f>
        <v>0</v>
      </c>
      <c r="K44" s="447">
        <f>+ｵ.廃ｱﾙｶﾘ!$AL$30</f>
        <v>0</v>
      </c>
      <c r="L44" s="447">
        <f>+ｶ.廃ﾌﾟﾗ類!$AL$30</f>
        <v>35.4</v>
      </c>
      <c r="M44" s="447">
        <f>+ｷ.紙くず!$AL$30</f>
        <v>15.8</v>
      </c>
      <c r="N44" s="447">
        <f>+ｸ.木くず!$AL$30</f>
        <v>7.9</v>
      </c>
      <c r="O44" s="447">
        <f>+ｹ.繊維くず!$AL$30</f>
        <v>0</v>
      </c>
      <c r="P44" s="447">
        <f>+ｺ.動植物性残さ!$AL$30</f>
        <v>0</v>
      </c>
      <c r="Q44" s="447">
        <f>+ｻ.動物系固形不要物!$AL$30</f>
        <v>0</v>
      </c>
      <c r="R44" s="447">
        <f>+ｼ.ｺﾞﾑくず!$AL$30</f>
        <v>0</v>
      </c>
      <c r="S44" s="447">
        <f>+ｽ.金属くず!$AL$30</f>
        <v>75.7</v>
      </c>
      <c r="T44" s="447">
        <f>+ｾ.ｶﾞﾗｽ･ｺﾝｸﾘ･陶磁器くず!$AL$30</f>
        <v>6.2</v>
      </c>
      <c r="U44" s="447">
        <f>+ｿ.鉱さい!$AL$30</f>
        <v>0</v>
      </c>
      <c r="V44" s="447">
        <f>+ﾀ.がれき類!$AL$30</f>
        <v>2.8</v>
      </c>
      <c r="W44" s="447">
        <f>+ﾁ.動物のふん尿!$AL$30</f>
        <v>0</v>
      </c>
      <c r="X44" s="447">
        <f>+ﾂ.動物の死体!$AL$30</f>
        <v>0</v>
      </c>
      <c r="Y44" s="447">
        <f>+ﾃ.ばいじん!$AL$30</f>
        <v>0</v>
      </c>
      <c r="Z44" s="448">
        <f>+ﾄ.混合廃棄物その他!$AL$30</f>
        <v>16</v>
      </c>
      <c r="AA44" s="449">
        <f t="shared" si="4"/>
        <v>160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53</v>
      </c>
      <c r="M45" s="450">
        <f>+ｷ.紙くず!$AS$24</f>
        <v>22</v>
      </c>
      <c r="N45" s="450">
        <f>+ｸ.木くず!$AS$24</f>
        <v>6.2</v>
      </c>
      <c r="O45" s="450">
        <f>+ｹ.繊維くず!$AS$24</f>
        <v>0</v>
      </c>
      <c r="P45" s="450">
        <f>+ｺ.動植物性残さ!$AS$24</f>
        <v>0</v>
      </c>
      <c r="Q45" s="450">
        <f>+ｻ.動物系固形不要物!$AS$24</f>
        <v>0</v>
      </c>
      <c r="R45" s="450">
        <f>+ｼ.ｺﾞﾑくず!$AS$24</f>
        <v>0</v>
      </c>
      <c r="S45" s="450">
        <f>+ｽ.金属くず!$AS$24</f>
        <v>195.7</v>
      </c>
      <c r="T45" s="450">
        <f>+ｾ.ｶﾞﾗｽ･ｺﾝｸﾘ･陶磁器くず!$AS$24</f>
        <v>32.4</v>
      </c>
      <c r="U45" s="450">
        <f>+ｿ.鉱さい!$AS$24</f>
        <v>0</v>
      </c>
      <c r="V45" s="450">
        <f>+ﾀ.がれき類!$AS$24</f>
        <v>0.9</v>
      </c>
      <c r="W45" s="450">
        <f>+ﾁ.動物のふん尿!$AS$24</f>
        <v>0</v>
      </c>
      <c r="X45" s="450">
        <f>+ﾂ.動物の死体!$AS$24</f>
        <v>0</v>
      </c>
      <c r="Y45" s="450">
        <f>+ﾃ.ばいじん!$AS$24</f>
        <v>0</v>
      </c>
      <c r="Z45" s="451">
        <f>+ﾄ.混合廃棄物その他!$AS$24</f>
        <v>83.2</v>
      </c>
      <c r="AA45" s="452">
        <f t="shared" si="4"/>
        <v>393.39999999999992</v>
      </c>
    </row>
    <row r="46" spans="2:27" ht="24" customHeight="1" x14ac:dyDescent="0.15">
      <c r="B46" s="182"/>
      <c r="C46" s="189"/>
      <c r="D46" s="463" t="s">
        <v>192</v>
      </c>
      <c r="E46" s="748" t="s">
        <v>432</v>
      </c>
      <c r="F46" s="749"/>
      <c r="G46" s="435">
        <f>+ｱ.燃え殻!$AS$27</f>
        <v>0</v>
      </c>
      <c r="H46" s="435">
        <f>+ｲ.汚泥!$AS$27</f>
        <v>0.1</v>
      </c>
      <c r="I46" s="435">
        <f>+ｳ.廃油!$AS$27</f>
        <v>0</v>
      </c>
      <c r="J46" s="435">
        <f>+ｴ.廃酸!$AS$27</f>
        <v>0</v>
      </c>
      <c r="K46" s="435">
        <f>+ｵ.廃ｱﾙｶﾘ!$AS$27</f>
        <v>0</v>
      </c>
      <c r="L46" s="435">
        <f>+ｶ.廃ﾌﾟﾗ類!$AS$27</f>
        <v>1.4</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1.5</v>
      </c>
      <c r="W46" s="435">
        <f>+ﾁ.動物のふん尿!$AS$27</f>
        <v>0</v>
      </c>
      <c r="X46" s="435">
        <f>+ﾂ.動物の死体!$AS$27</f>
        <v>0</v>
      </c>
      <c r="Y46" s="435">
        <f>+ﾃ.ばいじん!$AS$27</f>
        <v>0</v>
      </c>
      <c r="Z46" s="436">
        <f>+ﾄ.混合廃棄物その他!$AS$27</f>
        <v>0</v>
      </c>
      <c r="AA46" s="437">
        <f t="shared" si="4"/>
        <v>3</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5.5</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5.5</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0.1</v>
      </c>
      <c r="I55" s="506">
        <f t="shared" si="10"/>
        <v>0.1</v>
      </c>
      <c r="J55" s="506">
        <f t="shared" si="10"/>
        <v>0</v>
      </c>
      <c r="K55" s="506">
        <f t="shared" si="10"/>
        <v>0</v>
      </c>
      <c r="L55" s="506">
        <f t="shared" si="10"/>
        <v>136.80000000000001</v>
      </c>
      <c r="M55" s="506">
        <f t="shared" si="10"/>
        <v>75.599999999999994</v>
      </c>
      <c r="N55" s="506">
        <f t="shared" si="10"/>
        <v>51.099999999999994</v>
      </c>
      <c r="O55" s="506">
        <f t="shared" si="10"/>
        <v>0</v>
      </c>
      <c r="P55" s="506">
        <f t="shared" si="10"/>
        <v>0</v>
      </c>
      <c r="Q55" s="506">
        <f t="shared" si="10"/>
        <v>0</v>
      </c>
      <c r="R55" s="506">
        <f t="shared" si="10"/>
        <v>0</v>
      </c>
      <c r="S55" s="506">
        <f t="shared" si="10"/>
        <v>836.7</v>
      </c>
      <c r="T55" s="506">
        <f t="shared" si="10"/>
        <v>193.1</v>
      </c>
      <c r="U55" s="506">
        <f t="shared" si="10"/>
        <v>0</v>
      </c>
      <c r="V55" s="506">
        <f t="shared" si="10"/>
        <v>21.3</v>
      </c>
      <c r="W55" s="506">
        <f t="shared" si="10"/>
        <v>0</v>
      </c>
      <c r="X55" s="506">
        <f t="shared" si="10"/>
        <v>0</v>
      </c>
      <c r="Y55" s="506">
        <f t="shared" si="10"/>
        <v>0</v>
      </c>
      <c r="Z55" s="506">
        <f t="shared" si="10"/>
        <v>188.4</v>
      </c>
      <c r="AA55" s="507">
        <f>+AA9+AA19+AA20</f>
        <v>1503.1999999999998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53"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令和6年6月30日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神奈川県横浜市西区高島1-1-2
新三井ビルディング</v>
      </c>
      <c r="K16" s="806"/>
      <c r="L16" s="807"/>
      <c r="M16" s="807"/>
      <c r="N16" s="807"/>
      <c r="O16" s="808"/>
    </row>
    <row r="17" spans="1:48" ht="26.25" customHeight="1" x14ac:dyDescent="0.15">
      <c r="C17" s="249"/>
      <c r="D17" s="250"/>
      <c r="E17" s="250"/>
      <c r="F17" s="250"/>
      <c r="G17" s="250"/>
      <c r="H17" s="254" t="s">
        <v>7</v>
      </c>
      <c r="I17" s="254"/>
      <c r="J17" s="806" t="str">
        <f>+表紙!J40</f>
        <v>新日本空調株式会社　横浜支店
支店長　香山　毅</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045-651-4135</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横浜市内事業場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2975</v>
      </c>
      <c r="N25" s="859"/>
      <c r="O25" s="860"/>
    </row>
    <row r="26" spans="1:48" ht="18" customHeight="1" x14ac:dyDescent="0.15">
      <c r="C26" s="839" t="s">
        <v>11</v>
      </c>
      <c r="D26" s="840"/>
      <c r="E26" s="841"/>
      <c r="F26" s="833" t="str">
        <f>+表紙!F49</f>
        <v>横浜市内</v>
      </c>
      <c r="G26" s="834"/>
      <c r="H26" s="834"/>
      <c r="I26" s="834"/>
      <c r="J26" s="834"/>
      <c r="K26" s="834"/>
      <c r="L26" s="139" t="s">
        <v>172</v>
      </c>
      <c r="M26" s="259"/>
      <c r="N26" s="837" t="str">
        <f>IF(+表紙!N49="","",+表紙!N49)</f>
        <v>045-651-4135</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設備工事業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1259</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27名</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1082.8</v>
      </c>
      <c r="I40" s="293" t="s">
        <v>4</v>
      </c>
      <c r="J40" s="542" t="s">
        <v>324</v>
      </c>
      <c r="K40" s="543"/>
      <c r="L40" s="544"/>
      <c r="M40" s="865">
        <f>+表紙!M63</f>
        <v>1082.8</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334.8</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966.2</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f>+表紙!M66</f>
        <v>24</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14</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2024-08-21T00:24:19Z</dcterms:created>
  <dcterms:modified xsi:type="dcterms:W3CDTF">2024-09-09T02:44:30Z</dcterms:modified>
</cp:coreProperties>
</file>