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370" yWindow="-120" windowWidth="29040" windowHeight="15720" tabRatio="808"/>
  </bookViews>
  <sheets>
    <sheet name="表紙" sheetId="95" r:id="rId1"/>
    <sheet name="ｱ.燃え殻" sheetId="2" state="hidden" r:id="rId2"/>
    <sheet name="ｲ.汚泥" sheetId="74" state="hidden" r:id="rId3"/>
    <sheet name="ｳ.廃油" sheetId="75" state="hidden" r:id="rId4"/>
    <sheet name="ｴ.廃酸" sheetId="76" state="hidden" r:id="rId5"/>
    <sheet name="ｵ.廃ｱﾙｶﾘ" sheetId="77" state="hidden" r:id="rId6"/>
    <sheet name="ｾ.ｶﾞﾗｽ･ｺﾝｸﾘ･陶磁器くず" sheetId="84" r:id="rId7"/>
    <sheet name="ﾀ.がれき類" sheetId="80" r:id="rId8"/>
    <sheet name="ｽ.金属くず" sheetId="81" r:id="rId9"/>
    <sheet name="ﾄ.混合廃棄物その他" sheetId="92" r:id="rId10"/>
    <sheet name="ｷ.紙くず" sheetId="85" r:id="rId11"/>
    <sheet name="ｶ.廃ﾌﾟﾗ類" sheetId="78" r:id="rId12"/>
    <sheet name="ｸ.木くず" sheetId="86" r:id="rId13"/>
    <sheet name="ｹ.繊維くず" sheetId="87" state="hidden" r:id="rId14"/>
    <sheet name="ｺ.動植物性残さ" sheetId="88" state="hidden" r:id="rId15"/>
    <sheet name="ｻ.動物系固形不要物" sheetId="89" state="hidden" r:id="rId16"/>
    <sheet name="ｼ.ｺﾞﾑくず" sheetId="79" state="hidden" r:id="rId17"/>
    <sheet name="ｿ.鉱さい" sheetId="82" state="hidden" r:id="rId18"/>
    <sheet name="ﾁ.動物のふん尿" sheetId="90" state="hidden" r:id="rId19"/>
    <sheet name="ﾂ.動物の死体" sheetId="91" state="hidden" r:id="rId20"/>
    <sheet name="ﾃ.ばいじん" sheetId="83" state="hidden"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11">ｶ.廃ﾌﾟﾗ類!$B$2:$AW$34</definedName>
    <definedName name="_xlnm.Print_Area" localSheetId="10">ｷ.紙くず!$B$2:$AW$34</definedName>
    <definedName name="_xlnm.Print_Area" localSheetId="12">ｸ.木くず!$B$2:$AW$34</definedName>
    <definedName name="_xlnm.Print_Area" localSheetId="13">ｹ.繊維くず!$B$2:$AW$34</definedName>
    <definedName name="_xlnm.Print_Area" localSheetId="14">ｺ.動植物性残さ!$B$2:$AW$34</definedName>
    <definedName name="_xlnm.Print_Area" localSheetId="15">ｻ.動物系固形不要物!$B$2:$AW$34</definedName>
    <definedName name="_xlnm.Print_Area" localSheetId="16">ｼ.ｺﾞﾑくず!$B$2:$AW$34</definedName>
    <definedName name="_xlnm.Print_Area" localSheetId="8">ｽ.金属くず!$B$2:$AW$34</definedName>
    <definedName name="_xlnm.Print_Area" localSheetId="6">ｾ.ｶﾞﾗｽ･ｺﾝｸﾘ･陶磁器くず!$B$2:$AW$34</definedName>
    <definedName name="_xlnm.Print_Area" localSheetId="17">ｿ.鉱さい!$B$2:$AW$34</definedName>
    <definedName name="_xlnm.Print_Area" localSheetId="7">ﾀ.がれき類!$B$2:$AW$34</definedName>
    <definedName name="_xlnm.Print_Area" localSheetId="18">ﾁ.動物のふん尿!$B$2:$AW$34</definedName>
    <definedName name="_xlnm.Print_Area" localSheetId="19">ﾂ.動物の死体!$B$2:$AW$34</definedName>
    <definedName name="_xlnm.Print_Area" localSheetId="20">ﾃ.ばいじん!$B$2:$AW$34</definedName>
    <definedName name="_xlnm.Print_Area" localSheetId="9">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H29" i="80"/>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<sst xmlns="http://schemas.openxmlformats.org/spreadsheetml/2006/main" count="3275" uniqueCount="459">
  <si>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</si>
  <si>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</si>
  <si>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</si>
  <si>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</si>
  <si>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</si>
  <si>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</si>
  <si>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</si>
  <si>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</si>
  <si>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</si>
  <si>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</si>
  <si>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</si>
  <si>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</si>
  <si>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</si>
  <si>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</si>
  <si>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</si>
  <si>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</si>
  <si>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</si>
  <si>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</si>
  <si>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</si>
  <si>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</si>
  <si>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</si>
  <si>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</si>
  <si>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</si>
  <si>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</si>
  <si>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</si>
  <si>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</si>
  <si>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</si>
  <si>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</si>
  <si>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</si>
  <si>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</si>
  <si>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</si>
  <si>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</si>
  <si>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</si>
  <si>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</si>
  <si>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</si>
  <si>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</si>
  <si>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</si>
  <si>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</si>
  <si>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</si>
  <si>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</si>
  <si>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</si>
  <si>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</si>
  <si>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</si>
  <si>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</si>
  <si>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</si>
  <si>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</si>
  <si>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</si>
  <si>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</si>
  <si>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</si>
  <si>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</si>
  <si>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</si>
  <si>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</si>
  <si>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</si>
  <si>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</si>
  <si>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</si>
  <si>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</si>
  <si>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</si>
  <si>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</si>
  <si>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</si>
  <si>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</si>
  <si>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</si>
  <si>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</si>
  <si>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</si>
  <si>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</si>
  <si>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</si>
  <si>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</si>
  <si>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</si>
  <si>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</si>
  <si>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</si>
  <si>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</si>
  <si>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</si>
  <si>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</si>
  <si>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</si>
  <si>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</si>
  <si>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</si>
  <si>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</si>
  <si>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</si>
  <si>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</si>
  <si>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</si>
  <si>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</si>
  <si>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</si>
  <si>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</si>
  <si>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</si>
  <si>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</si>
  <si>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</si>
  <si>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</si>
  <si>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</si>
  <si>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</si>
  <si>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</si>
  <si>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</si>
  <si>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</si>
  <si>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</si>
  <si>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</si>
  <si>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</si>
  <si>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</si>
  <si>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</si>
  <si>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</si>
  <si>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</si>
  <si>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</si>
  <si>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</si>
  <si>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</si>
  <si>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</si>
  <si>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</si>
  <si>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</si>
  <si>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</si>
  <si>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</si>
  <si>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</si>
  <si>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</si>
  <si>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</si>
  <si>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</si>
  <si>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</si>
  <si>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</si>
  <si>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</si>
  <si>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</si>
  <si>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</si>
  <si>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</si>
  <si>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</si>
  <si>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</si>
  <si>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</si>
  <si>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</si>
  <si>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</si>
  <si>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</si>
  <si>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</si>
  <si>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</si>
  <si>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</si>
  <si>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</si>
  <si>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</si>
  <si>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</si>
  <si>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</si>
  <si>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</si>
  <si>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</si>
  <si>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</si>
  <si>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</si>
  <si>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</si>
  <si>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</si>
  <si>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</si>
  <si>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</si>
  <si>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</si>
  <si>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</si>
  <si>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</si>
  <si>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</si>
  <si>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</si>
  <si>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</si>
  <si>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</si>
  <si>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</si>
  <si>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</si>
  <si>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</si>
  <si>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</si>
  <si>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</si>
  <si>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</si>
  <si>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</si>
  <si>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</si>
  <si>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</si>
  <si>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</si>
  <si>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</si>
  <si>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</si>
  <si>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</si>
  <si>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</si>
  <si>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</si>
  <si>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</si>
  <si>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</si>
  <si>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</si>
  <si>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</si>
  <si>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</si>
  <si>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</si>
  <si>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</si>
  <si>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</si>
  <si>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</si>
  <si>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</si>
  <si>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</si>
  <si>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</si>
  <si>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</si>
  <si>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</si>
  <si>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</si>
  <si>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</si>
  <si>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</si>
  <si>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</si>
  <si>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</si>
  <si>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</si>
  <si>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</si>
  <si>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</si>
  <si>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</si>
  <si>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</si>
  <si>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</si>
  <si>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</si>
  <si>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</si>
  <si>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</si>
  <si>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</si>
  <si>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</si>
  <si>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</si>
  <si>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</si>
  <si>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</si>
  <si>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</si>
  <si>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</si>
  <si>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</si>
  <si>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</si>
  <si>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</si>
  <si>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</si>
  <si>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</si>
  <si>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</si>
  <si>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</si>
  <si>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</si>
  <si>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</si>
  <si>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</si>
  <si>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</si>
  <si>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</si>
  <si>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</si>
  <si>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</si>
  <si>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</si>
  <si>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</si>
  <si>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</si>
  <si>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</si>
  <si>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</si>
  <si>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</si>
  <si>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</si>
  <si>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</si>
  <si>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</si>
  <si>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</si>
  <si>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</si>
  <si>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</si>
  <si>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</si>
  <si>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</si>
  <si>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</si>
  <si>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</si>
  <si>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</si>
  <si>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</si>
  <si>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</si>
  <si>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</si>
  <si>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</si>
  <si>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</si>
  <si>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</si>
  <si>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</si>
  <si>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</si>
  <si>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</si>
  <si>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</si>
  <si>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</si>
  <si>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</si>
  <si>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</si>
  <si>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</si>
  <si>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</si>
  <si>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</si>
  <si>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</si>
  <si>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</si>
  <si>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</si>
  <si>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</si>
  <si>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</si>
  <si>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</si>
  <si>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</si>
  <si>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</si>
  <si>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</si>
  <si>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</si>
  <si>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</si>
  <si>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</si>
  <si>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</si>
  <si>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</si>
  <si>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</si>
  <si>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</si>
  <si>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</si>
  <si>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</si>
  <si>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</si>
  <si>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</si>
  <si>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</si>
  <si>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</si>
  <si>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</si>
  <si>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</si>
  <si>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</si>
  <si>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</si>
  <si>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</si>
  <si>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</si>
  <si>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</si>
  <si>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</si>
  <si>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</si>
  <si>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</si>
  <si>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</si>
  <si>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</si>
  <si>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</si>
  <si>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</si>
  <si>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</si>
  <si>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</si>
  <si>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</si>
  <si>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</si>
  <si>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</si>
  <si>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</si>
  <si>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</si>
  <si>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</si>
  <si>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</si>
  <si>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</si>
  <si>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</si>
  <si>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</si>
  <si>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</si>
  <si>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</si>
  <si>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</si>
  <si>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</si>
  <si>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</si>
  <si>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</si>
  <si>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</si>
  <si>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</si>
  <si>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</si>
  <si>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</si>
  <si>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</si>
  <si>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</si>
  <si>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</si>
  <si>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</si>
  <si>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</si>
  <si>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</si>
  <si>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</si>
  <si>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</si>
  <si>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</si>
  <si>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</si>
  <si>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</si>
  <si>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</si>
  <si>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</si>
  <si>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</si>
  <si>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</si>
  <si>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</si>
  <si>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</si>
  <si>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</si>
  <si>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</si>
  <si>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</si>
  <si>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</si>
  <si>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</si>
  <si>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</si>
  <si>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</si>
  <si>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</si>
  <si>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</si>
  <si>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</si>
  <si>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</si>
  <si>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</si>
  <si>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</si>
  <si>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</si>
  <si>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</si>
  <si>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</si>
  <si>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</si>
  <si>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</si>
  <si>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</si>
  <si>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</si>
  <si>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</si>
  <si>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</si>
  <si>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</si>
  <si>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</si>
  <si>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</si>
  <si>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</si>
  <si>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</si>
  <si>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</si>
  <si>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</si>
  <si>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</si>
  <si>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</si>
  <si>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</si>
  <si>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</si>
  <si>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</si>
  <si>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</si>
  <si>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</si>
  <si>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</si>
  <si>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</si>
  <si>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</si>
  <si>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</si>
  <si>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</si>
  <si>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</si>
  <si>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</si>
  <si>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</si>
  <si>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</si>
  <si>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</si>
  <si>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</si>
  <si>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</si>
  <si>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</si>
  <si>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</si>
  <si>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</si>
  <si>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</si>
  <si>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</si>
  <si>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</si>
  <si>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</si>
  <si>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</si>
  <si>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</si>
  <si>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</si>
  <si>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</si>
  <si>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</si>
  <si>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</si>
  <si>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</si>
  <si>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</si>
  <si>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</si>
  <si>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</si>
  <si>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</si>
  <si>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</si>
  <si>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</si>
  <si>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</si>
  <si>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</si>
  <si>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</si>
  <si>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</si>
  <si>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</si>
  <si>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</si>
  <si>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</si>
  <si>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</si>
  <si>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</si>
  <si>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</si>
  <si>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</si>
  <si>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</si>
  <si>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</si>
  <si>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</si>
  <si>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</si>
  <si>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</si>
  <si>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</si>
  <si>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</si>
  <si>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</si>
  <si>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</si>
  <si>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</si>
  <si>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</si>
  <si>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</si>
  <si>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</si>
  <si>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</si>
  <si>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</si>
  <si>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</si>
  <si>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</si>
  <si>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</si>
  <si>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</si>
  <si>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</si>
  <si>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</si>
  <si>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</si>
  <si>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</si>
  <si>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</si>
  <si>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</si>
  <si>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</si>
  <si>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</si>
  <si>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</si>
  <si>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</si>
  <si>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</si>
  <si>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</si>
  <si>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</si>
  <si>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</si>
  <si>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</si>
  <si>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</si>
  <si>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</si>
  <si>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</si>
  <si>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</si>
  <si>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</si>
  <si>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</si>
  <si>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</si>
  <si>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</si>
  <si>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</si>
  <si>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</si>
  <si>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</si>
  <si>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</si>
  <si>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</si>
  <si>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</si>
  <si>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</si>
  <si>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</si>
  <si>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</si>
  <si>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</si>
  <si>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</si>
  <si>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</si>
  <si>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</si>
  <si>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</si>
  <si>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</si>
  <si>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年5  月21  日</t>
    <phoneticPr fontId="51"/>
  </si>
  <si>
    <t>東京都杉並区宮前1-15-13</t>
    <rPh sb="0" eb="8">
      <t>トウキョウトスギナミクミヤマエ</t>
    </rPh>
    <phoneticPr fontId="51"/>
  </si>
  <si>
    <t>株式会社ホーク・ワン　代表取締役　大島健人</t>
    <rPh sb="0" eb="4">
      <t>カブシキカイシャ</t>
    </rPh>
    <rPh sb="11" eb="16">
      <t>ダイヒョウトリシマリヤク</t>
    </rPh>
    <rPh sb="17" eb="21">
      <t>オオシマケント</t>
    </rPh>
    <phoneticPr fontId="51"/>
  </si>
  <si>
    <t>03-5336-6893</t>
    <phoneticPr fontId="51"/>
  </si>
  <si>
    <t>株式会社ホーク・ワン　横浜支店</t>
    <rPh sb="0" eb="4">
      <t>カブシキカイシャ</t>
    </rPh>
    <rPh sb="11" eb="13">
      <t>ヨコハマ</t>
    </rPh>
    <rPh sb="13" eb="15">
      <t>シテン</t>
    </rPh>
    <phoneticPr fontId="51"/>
  </si>
  <si>
    <t>神奈川県横浜市旭区東希望が丘144-1　１F</t>
    <rPh sb="0" eb="4">
      <t>カナガワケン</t>
    </rPh>
    <rPh sb="4" eb="7">
      <t>ヨコハマシ</t>
    </rPh>
    <rPh sb="7" eb="9">
      <t>アサヒク</t>
    </rPh>
    <rPh sb="9" eb="10">
      <t>ヒガシ</t>
    </rPh>
    <rPh sb="10" eb="12">
      <t>キボウ</t>
    </rPh>
    <rPh sb="13" eb="14">
      <t>オカ</t>
    </rPh>
    <phoneticPr fontId="51"/>
  </si>
  <si>
    <t>18名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</si>
</sst>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
      <sz val="6"/>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F49" sqref="F49:K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2977</v>
      </c>
      <c r="N48" s="481"/>
      <c r="O48" s="482"/>
    </row>
    <row r="49" spans="3:21" ht="18" customHeight="1" x14ac:dyDescent="0.15">
      <c r="C49" s="431" t="s">
        <v>11</v>
      </c>
      <c r="D49" s="463"/>
      <c r="E49" s="464"/>
      <c r="F49" s="450" t="s">
        <v>457</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7219</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1282</v>
      </c>
      <c r="I63" s="241" t="s">
        <v>4</v>
      </c>
      <c r="J63" s="499" t="s">
        <v>324</v>
      </c>
      <c r="K63" s="500"/>
      <c r="L63" s="501"/>
      <c r="M63" s="497">
        <f>+別紙!AA14</f>
        <v>1282</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595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547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blackAndWhite="1"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株式会社ホーク・ワン　横浜支店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BJ76"/>
  <sheetViews>
    <sheetView showGridLines="0" topLeftCell="A4"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647.20000000000005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470</v>
      </c>
      <c r="E24" s="558"/>
      <c r="F24" s="558"/>
      <c r="G24" s="195" t="s">
        <v>198</v>
      </c>
      <c r="H24" s="547">
        <f>+F12</f>
        <v>647.20000000000005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260.39999999999998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647.20000000000005</v>
      </c>
      <c r="Q27" s="607"/>
      <c r="R27" s="607"/>
      <c r="S27" s="607"/>
      <c r="T27" s="44" t="s">
        <v>38</v>
      </c>
      <c r="U27" s="64"/>
      <c r="V27" s="64"/>
      <c r="Y27" s="62" t="s">
        <v>39</v>
      </c>
      <c r="Z27" s="65"/>
      <c r="AH27" s="53"/>
      <c r="AI27" s="53"/>
      <c r="AJ27" s="53"/>
      <c r="AK27" s="53"/>
      <c r="AL27" s="577">
        <f>+AH18+P27</f>
        <v>647.20000000000005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260.39999999999998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470</v>
      </c>
      <c r="E29" s="558"/>
      <c r="F29" s="558"/>
      <c r="G29" s="195" t="s">
        <v>198</v>
      </c>
      <c r="H29" s="547">
        <f>+AL27</f>
        <v>647.20000000000005</v>
      </c>
      <c r="I29" s="548"/>
      <c r="J29" s="195" t="s">
        <v>198</v>
      </c>
      <c r="M29" s="556"/>
      <c r="P29" s="56"/>
      <c r="Q29" s="144"/>
      <c r="R29" s="51" t="s">
        <v>183</v>
      </c>
      <c r="S29" s="602" t="s">
        <v>33</v>
      </c>
      <c r="T29" s="605"/>
      <c r="U29" s="605"/>
      <c r="V29" s="606"/>
      <c r="W29" s="48"/>
      <c r="X29" s="66"/>
      <c r="Y29" s="562" t="s">
        <v>258</v>
      </c>
      <c r="Z29" s="563"/>
      <c r="AA29" s="603">
        <v>386.8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200</v>
      </c>
      <c r="E30" s="558"/>
      <c r="F30" s="558"/>
      <c r="G30" s="195" t="s">
        <v>198</v>
      </c>
      <c r="H30" s="547">
        <f>+AL30</f>
        <v>367</v>
      </c>
      <c r="I30" s="548"/>
      <c r="J30" s="195" t="s">
        <v>198</v>
      </c>
      <c r="M30" s="556"/>
      <c r="P30" s="56"/>
      <c r="R30" s="561">
        <f>+ROUND(AA28,1)+ROUND(AA29,1)+ROUND(AA30,1)</f>
        <v>647.20000000000005</v>
      </c>
      <c r="S30" s="607"/>
      <c r="T30" s="607"/>
      <c r="U30" s="607"/>
      <c r="V30" s="44" t="s">
        <v>16</v>
      </c>
      <c r="Y30" s="562" t="s">
        <v>186</v>
      </c>
      <c r="Z30" s="563"/>
      <c r="AA30" s="603"/>
      <c r="AB30" s="604"/>
      <c r="AC30" s="604"/>
      <c r="AD30" s="604"/>
      <c r="AE30" s="604"/>
      <c r="AF30" s="44" t="s">
        <v>13</v>
      </c>
      <c r="AL30" s="580">
        <v>367</v>
      </c>
      <c r="AM30" s="581"/>
      <c r="AN30" s="581"/>
      <c r="AO30" s="581"/>
      <c r="AP30" s="52" t="s">
        <v>13</v>
      </c>
      <c r="AS30" s="599"/>
      <c r="AT30" s="596"/>
      <c r="AU30" s="596"/>
      <c r="AV30" s="597"/>
      <c r="AW30" s="413"/>
    </row>
    <row r="31" spans="2:49" ht="27" customHeight="1" thickTop="1" thickBot="1" x14ac:dyDescent="0.2">
      <c r="B31" s="534" t="s">
        <v>226</v>
      </c>
      <c r="C31" s="535"/>
      <c r="D31" s="558">
        <v>100</v>
      </c>
      <c r="E31" s="558"/>
      <c r="F31" s="558"/>
      <c r="G31" s="195" t="s">
        <v>198</v>
      </c>
      <c r="H31" s="547">
        <f>+AS24</f>
        <v>260.39999999999998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BJ76"/>
  <sheetViews>
    <sheetView showGridLines="0" topLeftCell="A23"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v>
      </c>
      <c r="E24" s="558"/>
      <c r="F24" s="558"/>
      <c r="G24" s="195" t="s">
        <v>198</v>
      </c>
      <c r="H24" s="547">
        <f>+F12</f>
        <v>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6.5</v>
      </c>
      <c r="Q27" s="607"/>
      <c r="R27" s="607"/>
      <c r="S27" s="607"/>
      <c r="T27" s="44" t="s">
        <v>38</v>
      </c>
      <c r="U27" s="64"/>
      <c r="V27" s="64"/>
      <c r="Y27" s="62" t="s">
        <v>39</v>
      </c>
      <c r="Z27" s="65"/>
      <c r="AH27" s="53"/>
      <c r="AI27" s="53"/>
      <c r="AJ27" s="53"/>
      <c r="AK27" s="53"/>
      <c r="AL27" s="577">
        <f>+AH18+P27</f>
        <v>6.5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v>
      </c>
      <c r="E29" s="558"/>
      <c r="F29" s="558"/>
      <c r="G29" s="195" t="s">
        <v>198</v>
      </c>
      <c r="H29" s="547">
        <f>+AL27</f>
        <v>6.5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2.7</v>
      </c>
      <c r="I30" s="548"/>
      <c r="J30" s="195" t="s">
        <v>198</v>
      </c>
      <c r="M30" s="556"/>
      <c r="P30" s="56"/>
      <c r="R30" s="561">
        <f>+ROUND(AA28,1)+ROUND(AA29,1)+ROUND(AA30,1)</f>
        <v>6.5</v>
      </c>
      <c r="S30" s="607"/>
      <c r="T30" s="607"/>
      <c r="U30" s="607"/>
      <c r="V30" s="44" t="s">
        <v>16</v>
      </c>
      <c r="Y30" s="562" t="s">
        <v>186</v>
      </c>
      <c r="Z30" s="563"/>
      <c r="AA30" s="603"/>
      <c r="AB30" s="604"/>
      <c r="AC30" s="604"/>
      <c r="AD30" s="604"/>
      <c r="AE30" s="604"/>
      <c r="AF30" s="44" t="s">
        <v>13</v>
      </c>
      <c r="AL30" s="580">
        <v>2.7</v>
      </c>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6.5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BJ76"/>
  <sheetViews>
    <sheetView showGridLines="0" topLeftCell="A23"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v>
      </c>
      <c r="E24" s="558"/>
      <c r="F24" s="558"/>
      <c r="G24" s="195" t="s">
        <v>198</v>
      </c>
      <c r="H24" s="547">
        <f>+F12</f>
        <v>31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v>
      </c>
      <c r="Q27" s="607"/>
      <c r="R27" s="607"/>
      <c r="S27" s="607"/>
      <c r="T27" s="44" t="s">
        <v>38</v>
      </c>
      <c r="U27" s="64"/>
      <c r="V27" s="64"/>
      <c r="Y27" s="62" t="s">
        <v>39</v>
      </c>
      <c r="Z27" s="65"/>
      <c r="AH27" s="53"/>
      <c r="AI27" s="53"/>
      <c r="AJ27" s="53"/>
      <c r="AK27" s="53"/>
      <c r="AL27" s="577">
        <f>+AH18+P27</f>
        <v>31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v>
      </c>
      <c r="E29" s="558"/>
      <c r="F29" s="558"/>
      <c r="G29" s="195" t="s">
        <v>198</v>
      </c>
      <c r="H29" s="547">
        <f>+AL27</f>
        <v>31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v>
      </c>
      <c r="E30" s="558"/>
      <c r="F30" s="558"/>
      <c r="G30" s="195" t="s">
        <v>198</v>
      </c>
      <c r="H30" s="547">
        <f>+AL30</f>
        <v>22.1</v>
      </c>
      <c r="I30" s="548"/>
      <c r="J30" s="195" t="s">
        <v>198</v>
      </c>
      <c r="M30" s="556"/>
      <c r="P30" s="56"/>
      <c r="R30" s="561">
        <f>+ROUND(AA28,1)+ROUND(AA29,1)+ROUND(AA30,1)</f>
        <v>31</v>
      </c>
      <c r="S30" s="607"/>
      <c r="T30" s="607"/>
      <c r="U30" s="607"/>
      <c r="V30" s="44" t="s">
        <v>16</v>
      </c>
      <c r="Y30" s="562" t="s">
        <v>186</v>
      </c>
      <c r="Z30" s="563"/>
      <c r="AA30" s="603"/>
      <c r="AB30" s="604"/>
      <c r="AC30" s="604"/>
      <c r="AD30" s="604"/>
      <c r="AE30" s="604"/>
      <c r="AF30" s="44" t="s">
        <v>13</v>
      </c>
      <c r="AL30" s="580">
        <v>22.1</v>
      </c>
      <c r="AM30" s="581"/>
      <c r="AN30" s="581"/>
      <c r="AO30" s="581"/>
      <c r="AP30" s="52" t="s">
        <v>13</v>
      </c>
      <c r="AS30" s="599"/>
      <c r="AT30" s="596"/>
      <c r="AU30" s="596"/>
      <c r="AV30" s="597"/>
      <c r="AW30" s="413"/>
    </row>
    <row r="31" spans="2:49" ht="27" customHeight="1" thickTop="1" thickBot="1" x14ac:dyDescent="0.2">
      <c r="B31" s="534" t="s">
        <v>226</v>
      </c>
      <c r="C31" s="535"/>
      <c r="D31" s="558">
        <v>12</v>
      </c>
      <c r="E31" s="558"/>
      <c r="F31" s="558"/>
      <c r="G31" s="195" t="s">
        <v>198</v>
      </c>
      <c r="H31" s="547">
        <f>+AS24</f>
        <v>31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B1:BJ76"/>
  <sheetViews>
    <sheetView showGridLines="0"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3.8000000000000003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3.8000000000000003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3.8000000000000003</v>
      </c>
      <c r="Q27" s="607"/>
      <c r="R27" s="607"/>
      <c r="S27" s="607"/>
      <c r="T27" s="44" t="s">
        <v>38</v>
      </c>
      <c r="U27" s="64"/>
      <c r="V27" s="64"/>
      <c r="Y27" s="62" t="s">
        <v>39</v>
      </c>
      <c r="Z27" s="65"/>
      <c r="AH27" s="53"/>
      <c r="AI27" s="53"/>
      <c r="AJ27" s="53"/>
      <c r="AK27" s="53"/>
      <c r="AL27" s="577">
        <f>+AH18+P27</f>
        <v>3.8000000000000003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3.8000000000000003</v>
      </c>
      <c r="I29" s="548"/>
      <c r="J29" s="195" t="s">
        <v>198</v>
      </c>
      <c r="M29" s="556"/>
      <c r="P29" s="56"/>
      <c r="Q29" s="144"/>
      <c r="R29" s="51" t="s">
        <v>183</v>
      </c>
      <c r="S29" s="602" t="s">
        <v>33</v>
      </c>
      <c r="T29" s="605"/>
      <c r="U29" s="605"/>
      <c r="V29" s="606"/>
      <c r="W29" s="48"/>
      <c r="X29" s="66"/>
      <c r="Y29" s="562" t="s">
        <v>258</v>
      </c>
      <c r="Z29" s="563"/>
      <c r="AA29" s="603">
        <v>3.7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0.2</v>
      </c>
      <c r="I30" s="548"/>
      <c r="J30" s="195" t="s">
        <v>198</v>
      </c>
      <c r="M30" s="556"/>
      <c r="P30" s="56"/>
      <c r="R30" s="561">
        <f>+ROUND(AA28,1)+ROUND(AA29,1)+ROUND(AA30,1)</f>
        <v>3.8000000000000003</v>
      </c>
      <c r="S30" s="607"/>
      <c r="T30" s="607"/>
      <c r="U30" s="607"/>
      <c r="V30" s="44" t="s">
        <v>16</v>
      </c>
      <c r="Y30" s="562" t="s">
        <v>186</v>
      </c>
      <c r="Z30" s="563"/>
      <c r="AA30" s="603"/>
      <c r="AB30" s="604"/>
      <c r="AC30" s="604"/>
      <c r="AD30" s="604"/>
      <c r="AE30" s="604"/>
      <c r="AF30" s="44" t="s">
        <v>13</v>
      </c>
      <c r="AL30" s="580">
        <v>0.2</v>
      </c>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BJ76"/>
  <sheetViews>
    <sheetView showGridLines="0"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155.5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75</v>
      </c>
      <c r="E24" s="558"/>
      <c r="F24" s="558"/>
      <c r="G24" s="195" t="s">
        <v>198</v>
      </c>
      <c r="H24" s="547">
        <f>+F12</f>
        <v>155.5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155.5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155.5</v>
      </c>
      <c r="Q27" s="607"/>
      <c r="R27" s="607"/>
      <c r="S27" s="607"/>
      <c r="T27" s="44" t="s">
        <v>38</v>
      </c>
      <c r="U27" s="64"/>
      <c r="V27" s="64"/>
      <c r="Y27" s="62" t="s">
        <v>39</v>
      </c>
      <c r="Z27" s="65"/>
      <c r="AH27" s="53"/>
      <c r="AI27" s="53"/>
      <c r="AJ27" s="53"/>
      <c r="AK27" s="53"/>
      <c r="AL27" s="577">
        <f>+AH18+P27</f>
        <v>155.5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155.5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75</v>
      </c>
      <c r="E29" s="558"/>
      <c r="F29" s="558"/>
      <c r="G29" s="195" t="s">
        <v>198</v>
      </c>
      <c r="H29" s="547">
        <f>+AL27</f>
        <v>155.5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75</v>
      </c>
      <c r="E30" s="558"/>
      <c r="F30" s="558"/>
      <c r="G30" s="195" t="s">
        <v>198</v>
      </c>
      <c r="H30" s="547">
        <f>+AL30</f>
        <v>99.5</v>
      </c>
      <c r="I30" s="548"/>
      <c r="J30" s="195" t="s">
        <v>198</v>
      </c>
      <c r="M30" s="556"/>
      <c r="P30" s="56"/>
      <c r="R30" s="561">
        <f>+ROUND(AA28,1)+ROUND(AA29,1)+ROUND(AA30,1)</f>
        <v>155.5</v>
      </c>
      <c r="S30" s="607"/>
      <c r="T30" s="607"/>
      <c r="U30" s="607"/>
      <c r="V30" s="44" t="s">
        <v>16</v>
      </c>
      <c r="Y30" s="562" t="s">
        <v>186</v>
      </c>
      <c r="Z30" s="563"/>
      <c r="AA30" s="603"/>
      <c r="AB30" s="604"/>
      <c r="AC30" s="604"/>
      <c r="AD30" s="604"/>
      <c r="AE30" s="604"/>
      <c r="AF30" s="44" t="s">
        <v>13</v>
      </c>
      <c r="AL30" s="580">
        <v>99.5</v>
      </c>
      <c r="AM30" s="581"/>
      <c r="AN30" s="581"/>
      <c r="AO30" s="581"/>
      <c r="AP30" s="52" t="s">
        <v>13</v>
      </c>
      <c r="AS30" s="599"/>
      <c r="AT30" s="596"/>
      <c r="AU30" s="596"/>
      <c r="AV30" s="597"/>
      <c r="AW30" s="413"/>
    </row>
    <row r="31" spans="2:49" ht="27" customHeight="1" thickTop="1" thickBot="1" x14ac:dyDescent="0.2">
      <c r="B31" s="534" t="s">
        <v>226</v>
      </c>
      <c r="C31" s="535"/>
      <c r="D31" s="558">
        <v>75</v>
      </c>
      <c r="E31" s="558"/>
      <c r="F31" s="558"/>
      <c r="G31" s="195" t="s">
        <v>198</v>
      </c>
      <c r="H31" s="547">
        <f>+AS24</f>
        <v>155.5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BJ76"/>
  <sheetViews>
    <sheetView showGridLines="0"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306.60000000000002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260</v>
      </c>
      <c r="E24" s="558"/>
      <c r="F24" s="558"/>
      <c r="G24" s="195" t="s">
        <v>198</v>
      </c>
      <c r="H24" s="547">
        <f>+F12</f>
        <v>306.60000000000002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187.2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306.60000000000002</v>
      </c>
      <c r="Q27" s="607"/>
      <c r="R27" s="607"/>
      <c r="S27" s="607"/>
      <c r="T27" s="44" t="s">
        <v>38</v>
      </c>
      <c r="U27" s="64"/>
      <c r="V27" s="64"/>
      <c r="Y27" s="62" t="s">
        <v>39</v>
      </c>
      <c r="Z27" s="65"/>
      <c r="AH27" s="53"/>
      <c r="AI27" s="53"/>
      <c r="AJ27" s="53"/>
      <c r="AK27" s="53"/>
      <c r="AL27" s="577">
        <f>+AH18+P27</f>
        <v>306.60000000000002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187.2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260</v>
      </c>
      <c r="E29" s="558"/>
      <c r="F29" s="558"/>
      <c r="G29" s="195" t="s">
        <v>198</v>
      </c>
      <c r="H29" s="547">
        <f>+AL27</f>
        <v>306.60000000000002</v>
      </c>
      <c r="I29" s="548"/>
      <c r="J29" s="195" t="s">
        <v>198</v>
      </c>
      <c r="M29" s="556"/>
      <c r="P29" s="56"/>
      <c r="Q29" s="144"/>
      <c r="R29" s="51" t="s">
        <v>183</v>
      </c>
      <c r="S29" s="602" t="s">
        <v>33</v>
      </c>
      <c r="T29" s="605"/>
      <c r="U29" s="605"/>
      <c r="V29" s="606"/>
      <c r="W29" s="48"/>
      <c r="X29" s="66"/>
      <c r="Y29" s="562" t="s">
        <v>258</v>
      </c>
      <c r="Z29" s="563"/>
      <c r="AA29" s="603">
        <v>119.4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100</v>
      </c>
      <c r="E30" s="558"/>
      <c r="F30" s="558"/>
      <c r="G30" s="195" t="s">
        <v>198</v>
      </c>
      <c r="H30" s="547">
        <f>+AL30</f>
        <v>193.7</v>
      </c>
      <c r="I30" s="548"/>
      <c r="J30" s="195" t="s">
        <v>198</v>
      </c>
      <c r="M30" s="556"/>
      <c r="P30" s="56"/>
      <c r="R30" s="561">
        <f>+ROUND(AA28,1)+ROUND(AA29,1)+ROUND(AA30,1)</f>
        <v>306.60000000000002</v>
      </c>
      <c r="S30" s="607"/>
      <c r="T30" s="607"/>
      <c r="U30" s="607"/>
      <c r="V30" s="44" t="s">
        <v>16</v>
      </c>
      <c r="Y30" s="562" t="s">
        <v>186</v>
      </c>
      <c r="Z30" s="563"/>
      <c r="AA30" s="603"/>
      <c r="AB30" s="604"/>
      <c r="AC30" s="604"/>
      <c r="AD30" s="604"/>
      <c r="AE30" s="604"/>
      <c r="AF30" s="44" t="s">
        <v>13</v>
      </c>
      <c r="AL30" s="580">
        <v>193.7</v>
      </c>
      <c r="AM30" s="581"/>
      <c r="AN30" s="581"/>
      <c r="AO30" s="581"/>
      <c r="AP30" s="52" t="s">
        <v>13</v>
      </c>
      <c r="AS30" s="599"/>
      <c r="AT30" s="596"/>
      <c r="AU30" s="596"/>
      <c r="AV30" s="597"/>
      <c r="AW30" s="413"/>
    </row>
    <row r="31" spans="2:49" ht="27" customHeight="1" thickTop="1" thickBot="1" x14ac:dyDescent="0.2">
      <c r="B31" s="534" t="s">
        <v>226</v>
      </c>
      <c r="C31" s="535"/>
      <c r="D31" s="558">
        <v>100</v>
      </c>
      <c r="E31" s="558"/>
      <c r="F31" s="558"/>
      <c r="G31" s="195" t="s">
        <v>198</v>
      </c>
      <c r="H31" s="547">
        <f>+AS24</f>
        <v>187.2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B1:BJ76"/>
  <sheetViews>
    <sheetView showGridLines="0" zoomScaleNormal="100" workbookViewId="0">
      <selection activeCell="E63" sqref="E63:O6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540.20000000000005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450</v>
      </c>
      <c r="E24" s="558"/>
      <c r="F24" s="558"/>
      <c r="G24" s="195" t="s">
        <v>198</v>
      </c>
      <c r="H24" s="547">
        <f>+F12</f>
        <v>540.20000000000005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528.1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540.20000000000005</v>
      </c>
      <c r="Q27" s="607"/>
      <c r="R27" s="607"/>
      <c r="S27" s="607"/>
      <c r="T27" s="44" t="s">
        <v>38</v>
      </c>
      <c r="U27" s="64"/>
      <c r="V27" s="64"/>
      <c r="Y27" s="62" t="s">
        <v>39</v>
      </c>
      <c r="Z27" s="65"/>
      <c r="AH27" s="53"/>
      <c r="AI27" s="53"/>
      <c r="AJ27" s="53"/>
      <c r="AK27" s="53"/>
      <c r="AL27" s="577">
        <f>+AH18+P27</f>
        <v>540.20000000000005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528.1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450</v>
      </c>
      <c r="E29" s="558"/>
      <c r="F29" s="558"/>
      <c r="G29" s="195" t="s">
        <v>198</v>
      </c>
      <c r="H29" s="547">
        <f>+AL27</f>
        <v>540.20000000000005</v>
      </c>
      <c r="I29" s="548"/>
      <c r="J29" s="195" t="s">
        <v>198</v>
      </c>
      <c r="M29" s="556"/>
      <c r="P29" s="56"/>
      <c r="Q29" s="144"/>
      <c r="R29" s="51" t="s">
        <v>183</v>
      </c>
      <c r="S29" s="602" t="s">
        <v>33</v>
      </c>
      <c r="T29" s="605"/>
      <c r="U29" s="605"/>
      <c r="V29" s="606"/>
      <c r="W29" s="48"/>
      <c r="X29" s="66"/>
      <c r="Y29" s="562" t="s">
        <v>258</v>
      </c>
      <c r="Z29" s="563"/>
      <c r="AA29" s="603">
        <v>12.1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200</v>
      </c>
      <c r="E30" s="558"/>
      <c r="F30" s="558"/>
      <c r="G30" s="195" t="s">
        <v>198</v>
      </c>
      <c r="H30" s="547">
        <f>+AL30</f>
        <v>346.7</v>
      </c>
      <c r="I30" s="548"/>
      <c r="J30" s="195" t="s">
        <v>198</v>
      </c>
      <c r="M30" s="556"/>
      <c r="P30" s="56"/>
      <c r="R30" s="561">
        <f>+ROUND(AA28,1)+ROUND(AA29,1)+ROUND(AA30,1)</f>
        <v>540.20000000000005</v>
      </c>
      <c r="S30" s="607"/>
      <c r="T30" s="607"/>
      <c r="U30" s="607"/>
      <c r="V30" s="44" t="s">
        <v>16</v>
      </c>
      <c r="Y30" s="562" t="s">
        <v>186</v>
      </c>
      <c r="Z30" s="563"/>
      <c r="AA30" s="603"/>
      <c r="AB30" s="604"/>
      <c r="AC30" s="604"/>
      <c r="AD30" s="604"/>
      <c r="AE30" s="604"/>
      <c r="AF30" s="44" t="s">
        <v>13</v>
      </c>
      <c r="AL30" s="580">
        <v>346.7</v>
      </c>
      <c r="AM30" s="581"/>
      <c r="AN30" s="581"/>
      <c r="AO30" s="581"/>
      <c r="AP30" s="52" t="s">
        <v>13</v>
      </c>
      <c r="AS30" s="599"/>
      <c r="AT30" s="596"/>
      <c r="AU30" s="596"/>
      <c r="AV30" s="597"/>
      <c r="AW30" s="413"/>
    </row>
    <row r="31" spans="2:49" ht="27" customHeight="1" thickTop="1" thickBot="1" x14ac:dyDescent="0.2">
      <c r="B31" s="534" t="s">
        <v>226</v>
      </c>
      <c r="C31" s="535"/>
      <c r="D31" s="558">
        <v>250</v>
      </c>
      <c r="E31" s="558"/>
      <c r="F31" s="558"/>
      <c r="G31" s="195" t="s">
        <v>198</v>
      </c>
      <c r="H31" s="547">
        <f>+AS24</f>
        <v>528.1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rintOptions horizontalCentered="1"/>
  <pageMargins left="0.6692913385826772" right="0.62992125984251968" top="0.55118110236220474" bottom="0.55118110236220474" header="0" footer="0.51181102362204722"/>
  <pageSetup paperSize="9" scale="60" orientation="landscape"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AA59"/>
  <sheetViews>
    <sheetView showGridLines="0" zoomScale="70" zoomScaleNormal="70" workbookViewId="0">
      <selection activeCell="E63" sqref="E63:O63"/>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株式会社ホーク・ワン　横浜支店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260</v>
      </c>
      <c r="M9" s="320">
        <f>IF(OR(ｷ.紙くず!D24&gt;0,ｷ.紙くず!D24&lt;0),ｷ.紙くず!D24,IF(M$19&gt;0,"0",0))</f>
        <v>75</v>
      </c>
      <c r="N9" s="320">
        <f>IF(OR(ｸ.木くず!D24&gt;0,ｸ.木くず!D24&lt;0),ｸ.木くず!D24,IF(N$19&gt;0,"0",0))</f>
        <v>450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12</v>
      </c>
      <c r="T9" s="320">
        <f>IF(OR(ｾ.ｶﾞﾗｽ･ｺﾝｸﾘ･陶磁器くず!D24&gt;0,ｾ.ｶﾞﾗｽ･ｺﾝｸﾘ･陶磁器くず!D24&lt;0),ｾ.ｶﾞﾗｽ･ｺﾝｸﾘ･陶磁器くず!D24,IF(T$19&gt;0,"0",0))</f>
        <v>470</v>
      </c>
      <c r="U9" s="320">
        <f>IF(OR(ｿ.鉱さい!D24&gt;0,ｿ.鉱さい!D24&lt;0),ｿ.鉱さい!D24,IF(U$19&gt;0,"0",0))</f>
        <v>0</v>
      </c>
      <c r="V9" s="320">
        <f>IF(OR(ﾀ.がれき類!D24&gt;0,ﾀ.がれき類!D24&lt;0),ﾀ.がれき類!D24,IF(V$19&gt;0,"0",0))</f>
        <v>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v>
      </c>
      <c r="AA9" s="322">
        <f>IF(SUM(G9:Z9)&gt;0,SUM(G9:Z9),IF(AA$19&gt;0,"0",0))</f>
        <v>1282</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260</v>
      </c>
      <c r="M14" s="326">
        <f>IF(OR(ｷ.紙くず!D29&gt;0,ｷ.紙くず!D29&lt;0),ｷ.紙くず!D29,IF(M$19&gt;0,"0",0))</f>
        <v>75</v>
      </c>
      <c r="N14" s="326">
        <f>IF(OR(ｸ.木くず!D29&gt;0,ｸ.木くず!D29&lt;0),ｸ.木くず!D29,IF(N$19&gt;0,"0",0))</f>
        <v>450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12</v>
      </c>
      <c r="T14" s="326">
        <f>IF(OR(ｾ.ｶﾞﾗｽ･ｺﾝｸﾘ･陶磁器くず!D29&gt;0,ｾ.ｶﾞﾗｽ･ｺﾝｸﾘ･陶磁器くず!D29&lt;0),ｾ.ｶﾞﾗｽ･ｺﾝｸﾘ･陶磁器くず!D29,IF(T$19&gt;0,"0",0))</f>
        <v>470</v>
      </c>
      <c r="U14" s="326">
        <f>IF(OR(ｿ.鉱さい!D29&gt;0,ｿ.鉱さい!D29&lt;0),ｿ.鉱さい!D29,IF(U$19&gt;0,"0",0))</f>
        <v>0</v>
      </c>
      <c r="V14" s="326">
        <f>IF(OR(ﾀ.がれき類!D29&gt;0,ﾀ.がれき類!D29&lt;0),ﾀ.がれき類!D29,IF(V$19&gt;0,"0",0))</f>
        <v>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v>
      </c>
      <c r="AA14" s="328">
        <f t="shared" si="0"/>
        <v>1282</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100</v>
      </c>
      <c r="M15" s="326">
        <f>IF(OR(ｷ.紙くず!D30&gt;0,ｷ.紙くず!D30&lt;0),ｷ.紙くず!D30,IF(M$19&gt;0,"0",0))</f>
        <v>75</v>
      </c>
      <c r="N15" s="326">
        <f>IF(OR(ｸ.木くず!D30&gt;0,ｸ.木くず!D30&lt;0),ｸ.木くず!D30,IF(N$19&gt;0,"0",0))</f>
        <v>200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10</v>
      </c>
      <c r="T15" s="326">
        <f>IF(OR(ｾ.ｶﾞﾗｽ･ｺﾝｸﾘ･陶磁器くず!D30&gt;0,ｾ.ｶﾞﾗｽ･ｺﾝｸﾘ･陶磁器くず!D30&lt;0),ｾ.ｶﾞﾗｽ･ｺﾝｸﾘ･陶磁器くず!D30,IF(T$19&gt;0,"0",0))</f>
        <v>200</v>
      </c>
      <c r="U15" s="326">
        <f>IF(OR(ｿ.鉱さい!D30&gt;0,ｿ.鉱さい!D30&lt;0),ｿ.鉱さい!D30,IF(U$19&gt;0,"0",0))</f>
        <v>0</v>
      </c>
      <c r="V15" s="326">
        <f>IF(OR(ﾀ.がれき類!D30&gt;0,ﾀ.がれき類!D30&lt;0),ﾀ.がれき類!D30,IF(V$19&gt;0,"0",0))</f>
        <v>5</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v>
      </c>
      <c r="AA15" s="328">
        <f t="shared" si="0"/>
        <v>595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100</v>
      </c>
      <c r="M16" s="326">
        <f>IF(OR(ｷ.紙くず!D31&gt;0,ｷ.紙くず!D31&lt;0),ｷ.紙くず!D31,IF(M$19&gt;0,"0",0))</f>
        <v>75</v>
      </c>
      <c r="N16" s="326">
        <f>IF(OR(ｸ.木くず!D31&gt;0,ｸ.木くず!D31&lt;0),ｸ.木くず!D31,IF(N$19&gt;0,"0",0))</f>
        <v>250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12</v>
      </c>
      <c r="T16" s="326">
        <f>IF(OR(ｾ.ｶﾞﾗｽ･ｺﾝｸﾘ･陶磁器くず!D31&gt;0,ｾ.ｶﾞﾗｽ･ｺﾝｸﾘ･陶磁器くず!D31&lt;0),ｾ.ｶﾞﾗｽ･ｺﾝｸﾘ･陶磁器くず!D31,IF(T$19&gt;0,"0",0))</f>
        <v>100</v>
      </c>
      <c r="U16" s="326">
        <f>IF(OR(ｿ.鉱さい!D31&gt;0,ｿ.鉱さい!D31&lt;0),ｿ.鉱さい!D31,IF(U$19&gt;0,"0",0))</f>
        <v>0</v>
      </c>
      <c r="V16" s="326">
        <f>IF(OR(ﾀ.がれき類!D31&gt;0,ﾀ.がれき類!D31&lt;0),ﾀ.がれき類!D31,IF(V$19&gt;0,"0",0))</f>
        <v>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v>
      </c>
      <c r="AA16" s="328">
        <f t="shared" si="0"/>
        <v>547</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306.60000000000002</v>
      </c>
      <c r="M19" s="332">
        <f t="shared" si="1"/>
        <v>155.5</v>
      </c>
      <c r="N19" s="332">
        <f t="shared" si="1"/>
        <v>540.20000000000005</v>
      </c>
      <c r="O19" s="332">
        <f t="shared" si="1"/>
        <v>0</v>
      </c>
      <c r="P19" s="332">
        <f t="shared" si="1"/>
        <v>0</v>
      </c>
      <c r="Q19" s="332">
        <f t="shared" si="1"/>
        <v>0</v>
      </c>
      <c r="R19" s="332">
        <f t="shared" si="1"/>
        <v>0</v>
      </c>
      <c r="S19" s="332">
        <f t="shared" si="1"/>
        <v>31</v>
      </c>
      <c r="T19" s="332">
        <f t="shared" si="1"/>
        <v>647.20000000000005</v>
      </c>
      <c r="U19" s="332">
        <f t="shared" si="1"/>
        <v>0</v>
      </c>
      <c r="V19" s="332">
        <f t="shared" si="1"/>
        <v>6.5</v>
      </c>
      <c r="W19" s="332">
        <f t="shared" si="1"/>
        <v>0</v>
      </c>
      <c r="X19" s="332">
        <f t="shared" si="1"/>
        <v>0</v>
      </c>
      <c r="Y19" s="332">
        <f t="shared" si="1"/>
        <v>0</v>
      </c>
      <c r="Z19" s="333">
        <f t="shared" si="1"/>
        <v>3.8000000000000003</v>
      </c>
      <c r="AA19" s="334">
        <f t="shared" ref="AA19:AA25" si="2">SUM(G19:Z19)</f>
        <v>1690.8000000000002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306.60000000000002</v>
      </c>
      <c r="M37" s="368">
        <f t="shared" si="8"/>
        <v>155.5</v>
      </c>
      <c r="N37" s="368">
        <f t="shared" si="8"/>
        <v>540.20000000000005</v>
      </c>
      <c r="O37" s="368">
        <f t="shared" si="8"/>
        <v>0</v>
      </c>
      <c r="P37" s="368">
        <f t="shared" si="8"/>
        <v>0</v>
      </c>
      <c r="Q37" s="368">
        <f t="shared" si="8"/>
        <v>0</v>
      </c>
      <c r="R37" s="368">
        <f t="shared" si="8"/>
        <v>0</v>
      </c>
      <c r="S37" s="368">
        <f t="shared" si="8"/>
        <v>31</v>
      </c>
      <c r="T37" s="368">
        <f t="shared" si="8"/>
        <v>647.20000000000005</v>
      </c>
      <c r="U37" s="368">
        <f t="shared" si="8"/>
        <v>0</v>
      </c>
      <c r="V37" s="368">
        <f t="shared" si="8"/>
        <v>6.5</v>
      </c>
      <c r="W37" s="368">
        <f t="shared" si="8"/>
        <v>0</v>
      </c>
      <c r="X37" s="368">
        <f t="shared" si="8"/>
        <v>0</v>
      </c>
      <c r="Y37" s="368">
        <f t="shared" si="8"/>
        <v>0</v>
      </c>
      <c r="Z37" s="369">
        <f t="shared" si="8"/>
        <v>3.8000000000000003</v>
      </c>
      <c r="AA37" s="370">
        <f t="shared" si="4"/>
        <v>1690.8000000000002</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306.60000000000002</v>
      </c>
      <c r="M38" s="359">
        <f t="shared" si="9"/>
        <v>155.5</v>
      </c>
      <c r="N38" s="359">
        <f t="shared" si="9"/>
        <v>540.20000000000005</v>
      </c>
      <c r="O38" s="359">
        <f t="shared" si="9"/>
        <v>0</v>
      </c>
      <c r="P38" s="359">
        <f t="shared" si="9"/>
        <v>0</v>
      </c>
      <c r="Q38" s="359">
        <f t="shared" si="9"/>
        <v>0</v>
      </c>
      <c r="R38" s="359">
        <f t="shared" si="9"/>
        <v>0</v>
      </c>
      <c r="S38" s="359">
        <f t="shared" si="9"/>
        <v>31</v>
      </c>
      <c r="T38" s="359">
        <f t="shared" si="9"/>
        <v>647.20000000000005</v>
      </c>
      <c r="U38" s="359">
        <f t="shared" si="9"/>
        <v>0</v>
      </c>
      <c r="V38" s="359">
        <f t="shared" si="9"/>
        <v>6.5</v>
      </c>
      <c r="W38" s="359">
        <f t="shared" si="9"/>
        <v>0</v>
      </c>
      <c r="X38" s="359">
        <f t="shared" si="9"/>
        <v>0</v>
      </c>
      <c r="Y38" s="359">
        <f t="shared" si="9"/>
        <v>0</v>
      </c>
      <c r="Z38" s="360">
        <f t="shared" si="9"/>
        <v>3.8000000000000003</v>
      </c>
      <c r="AA38" s="361">
        <f t="shared" si="4"/>
        <v>1690.8000000000002</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187.2</v>
      </c>
      <c r="M39" s="362">
        <f>+ｷ.紙くず!$AA$28</f>
        <v>155.5</v>
      </c>
      <c r="N39" s="362">
        <f>+ｸ.木くず!$AA$28</f>
        <v>528.1</v>
      </c>
      <c r="O39" s="362">
        <f>+ｹ.繊維くず!$AA$28</f>
        <v>0</v>
      </c>
      <c r="P39" s="362">
        <f>+ｺ.動植物性残さ!$AA$28</f>
        <v>0</v>
      </c>
      <c r="Q39" s="362">
        <f>+ｻ.動物系固形不要物!$AA$28</f>
        <v>0</v>
      </c>
      <c r="R39" s="362">
        <f>+ｼ.ｺﾞﾑくず!$AA$28</f>
        <v>0</v>
      </c>
      <c r="S39" s="362">
        <f>+ｽ.金属くず!$AA$28</f>
        <v>31</v>
      </c>
      <c r="T39" s="362">
        <f>+ｾ.ｶﾞﾗｽ･ｺﾝｸﾘ･陶磁器くず!$AA$28</f>
        <v>260.39999999999998</v>
      </c>
      <c r="U39" s="362">
        <f>+ｿ.鉱さい!$AA$28</f>
        <v>0</v>
      </c>
      <c r="V39" s="362">
        <f>+ﾀ.がれき類!$AA$28</f>
        <v>6.5</v>
      </c>
      <c r="W39" s="362">
        <f>+ﾁ.動物のふん尿!$AA$28</f>
        <v>0</v>
      </c>
      <c r="X39" s="362">
        <f>+ﾂ.動物の死体!$AA$28</f>
        <v>0</v>
      </c>
      <c r="Y39" s="362">
        <f>+ﾃ.ばいじん!$AA$28</f>
        <v>0</v>
      </c>
      <c r="Z39" s="363">
        <f>+ﾄ.混合廃棄物その他!$AA$28</f>
        <v>0.1</v>
      </c>
      <c r="AA39" s="364">
        <f t="shared" si="4"/>
        <v>1168.7999999999997</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119.4</v>
      </c>
      <c r="M40" s="362">
        <f>+ｷ.紙くず!$AA$29</f>
        <v>0</v>
      </c>
      <c r="N40" s="362">
        <f>+ｸ.木くず!$AA$29</f>
        <v>12.1</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386.8</v>
      </c>
      <c r="U40" s="362">
        <f>+ｿ.鉱さい!$AA$29</f>
        <v>0</v>
      </c>
      <c r="V40" s="362">
        <f>+ﾀ.がれき類!$AA$29</f>
        <v>0</v>
      </c>
      <c r="W40" s="362">
        <f>+ﾁ.動物のふん尿!$AA$29</f>
        <v>0</v>
      </c>
      <c r="X40" s="362">
        <f>+ﾂ.動物の死体!$AA$29</f>
        <v>0</v>
      </c>
      <c r="Y40" s="362">
        <f>+ﾃ.ばいじん!$AA$29</f>
        <v>0</v>
      </c>
      <c r="Z40" s="363">
        <f>+ﾄ.混合廃棄物その他!$AA$29</f>
        <v>3.7</v>
      </c>
      <c r="AA40" s="364">
        <f t="shared" si="4"/>
        <v>522</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306.60000000000002</v>
      </c>
      <c r="M43" s="371">
        <f>+ｷ.紙くず!$AL$27</f>
        <v>155.5</v>
      </c>
      <c r="N43" s="371">
        <f>+ｸ.木くず!$AL$27</f>
        <v>540.20000000000005</v>
      </c>
      <c r="O43" s="371">
        <f>+ｹ.繊維くず!$AL$27</f>
        <v>0</v>
      </c>
      <c r="P43" s="371">
        <f>+ｺ.動植物性残さ!$AL$27</f>
        <v>0</v>
      </c>
      <c r="Q43" s="371">
        <f>+ｻ.動物系固形不要物!$AL$27</f>
        <v>0</v>
      </c>
      <c r="R43" s="371">
        <f>+ｼ.ｺﾞﾑくず!$AL$27</f>
        <v>0</v>
      </c>
      <c r="S43" s="371">
        <f>+ｽ.金属くず!$AL$27</f>
        <v>31</v>
      </c>
      <c r="T43" s="371">
        <f>+ｾ.ｶﾞﾗｽ･ｺﾝｸﾘ･陶磁器くず!$AL$27</f>
        <v>647.20000000000005</v>
      </c>
      <c r="U43" s="371">
        <f>+ｿ.鉱さい!$AL$27</f>
        <v>0</v>
      </c>
      <c r="V43" s="371">
        <f>+ﾀ.がれき類!$AL$27</f>
        <v>6.5</v>
      </c>
      <c r="W43" s="371">
        <f>+ﾁ.動物のふん尿!$AL$27</f>
        <v>0</v>
      </c>
      <c r="X43" s="371">
        <f>+ﾂ.動物の死体!$AL$27</f>
        <v>0</v>
      </c>
      <c r="Y43" s="371">
        <f>+ﾃ.ばいじん!$AL$27</f>
        <v>0</v>
      </c>
      <c r="Z43" s="372">
        <f>+ﾄ.混合廃棄物その他!$AL$27</f>
        <v>3.8000000000000003</v>
      </c>
      <c r="AA43" s="373">
        <f t="shared" si="4"/>
        <v>1690.8000000000002</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193.7</v>
      </c>
      <c r="M44" s="374">
        <f>+ｷ.紙くず!$AL$30</f>
        <v>99.5</v>
      </c>
      <c r="N44" s="374">
        <f>+ｸ.木くず!$AL$30</f>
        <v>346.7</v>
      </c>
      <c r="O44" s="374">
        <f>+ｹ.繊維くず!$AL$30</f>
        <v>0</v>
      </c>
      <c r="P44" s="374">
        <f>+ｺ.動植物性残さ!$AL$30</f>
        <v>0</v>
      </c>
      <c r="Q44" s="374">
        <f>+ｻ.動物系固形不要物!$AL$30</f>
        <v>0</v>
      </c>
      <c r="R44" s="374">
        <f>+ｼ.ｺﾞﾑくず!$AL$30</f>
        <v>0</v>
      </c>
      <c r="S44" s="374">
        <f>+ｽ.金属くず!$AL$30</f>
        <v>22.1</v>
      </c>
      <c r="T44" s="374">
        <f>+ｾ.ｶﾞﾗｽ･ｺﾝｸﾘ･陶磁器くず!$AL$30</f>
        <v>367</v>
      </c>
      <c r="U44" s="374">
        <f>+ｿ.鉱さい!$AL$30</f>
        <v>0</v>
      </c>
      <c r="V44" s="374">
        <f>+ﾀ.がれき類!$AL$30</f>
        <v>2.7</v>
      </c>
      <c r="W44" s="374">
        <f>+ﾁ.動物のふん尿!$AL$30</f>
        <v>0</v>
      </c>
      <c r="X44" s="374">
        <f>+ﾂ.動物の死体!$AL$30</f>
        <v>0</v>
      </c>
      <c r="Y44" s="374">
        <f>+ﾃ.ばいじん!$AL$30</f>
        <v>0</v>
      </c>
      <c r="Z44" s="375">
        <f>+ﾄ.混合廃棄物その他!$AL$30</f>
        <v>0.2</v>
      </c>
      <c r="AA44" s="376">
        <f t="shared" si="4"/>
        <v>1031.9000000000001</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187.2</v>
      </c>
      <c r="M45" s="377">
        <f>+ｷ.紙くず!$AS$24</f>
        <v>155.5</v>
      </c>
      <c r="N45" s="377">
        <f>+ｸ.木くず!$AS$24</f>
        <v>528.1</v>
      </c>
      <c r="O45" s="377">
        <f>+ｹ.繊維くず!$AS$24</f>
        <v>0</v>
      </c>
      <c r="P45" s="377">
        <f>+ｺ.動植物性残さ!$AS$24</f>
        <v>0</v>
      </c>
      <c r="Q45" s="377">
        <f>+ｻ.動物系固形不要物!$AS$24</f>
        <v>0</v>
      </c>
      <c r="R45" s="377">
        <f>+ｼ.ｺﾞﾑくず!$AS$24</f>
        <v>0</v>
      </c>
      <c r="S45" s="377">
        <f>+ｽ.金属くず!$AS$24</f>
        <v>31</v>
      </c>
      <c r="T45" s="377">
        <f>+ｾ.ｶﾞﾗｽ･ｺﾝｸﾘ･陶磁器くず!$AS$24</f>
        <v>260.39999999999998</v>
      </c>
      <c r="U45" s="377">
        <f>+ｿ.鉱さい!$AS$24</f>
        <v>0</v>
      </c>
      <c r="V45" s="377">
        <f>+ﾀ.がれき類!$AS$24</f>
        <v>6.5</v>
      </c>
      <c r="W45" s="377">
        <f>+ﾁ.動物のふん尿!$AS$24</f>
        <v>0</v>
      </c>
      <c r="X45" s="377">
        <f>+ﾂ.動物の死体!$AS$24</f>
        <v>0</v>
      </c>
      <c r="Y45" s="377">
        <f>+ﾃ.ばいじん!$AS$24</f>
        <v>0</v>
      </c>
      <c r="Z45" s="378">
        <f>+ﾄ.混合廃棄物その他!$AS$24</f>
        <v>0.1</v>
      </c>
      <c r="AA45" s="379">
        <f t="shared" si="4"/>
        <v>1168.7999999999997</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566.6</v>
      </c>
      <c r="M55" s="414">
        <f t="shared" si="10"/>
        <v>230.5</v>
      </c>
      <c r="N55" s="414">
        <f t="shared" si="10"/>
        <v>990.2</v>
      </c>
      <c r="O55" s="414">
        <f t="shared" si="10"/>
        <v>0</v>
      </c>
      <c r="P55" s="414">
        <f t="shared" si="10"/>
        <v>0</v>
      </c>
      <c r="Q55" s="414">
        <f t="shared" si="10"/>
        <v>0</v>
      </c>
      <c r="R55" s="414">
        <f t="shared" si="10"/>
        <v>0</v>
      </c>
      <c r="S55" s="414">
        <f t="shared" si="10"/>
        <v>43</v>
      </c>
      <c r="T55" s="414">
        <f t="shared" si="10"/>
        <v>1117.2</v>
      </c>
      <c r="U55" s="414">
        <f t="shared" si="10"/>
        <v>0</v>
      </c>
      <c r="V55" s="414">
        <f t="shared" si="10"/>
        <v>11.5</v>
      </c>
      <c r="W55" s="414">
        <f t="shared" si="10"/>
        <v>0</v>
      </c>
      <c r="X55" s="414">
        <f t="shared" si="10"/>
        <v>0</v>
      </c>
      <c r="Y55" s="414">
        <f t="shared" si="10"/>
        <v>0</v>
      </c>
      <c r="Z55" s="414">
        <f t="shared" si="10"/>
        <v>13.8</v>
      </c>
      <c r="AA55" s="415">
        <f>+AA9+AA19+AA20</f>
        <v>2972.8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6692913385826772" right="0.62992125984251968" top="0.55118110236220474" bottom="0.55118110236220474" header="0" footer="0.51181102362204722"/>
  <pageSetup paperSize="9" scale="50" orientation="landscape"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E63" sqref="E63:O63"/>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年5  月21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東京都杉並区宮前1-15-13</v>
      </c>
      <c r="K16" s="740"/>
      <c r="L16" s="741"/>
      <c r="M16" s="741"/>
      <c r="N16" s="741"/>
      <c r="O16" s="742"/>
    </row>
    <row r="17" spans="1:15" ht="26.25" customHeight="1" x14ac:dyDescent="0.15">
      <c r="C17" s="78"/>
      <c r="H17" s="23" t="s">
        <v>7</v>
      </c>
      <c r="I17" s="23"/>
      <c r="J17" s="740" t="str">
        <f>+表紙!J40</f>
        <v>株式会社ホーク・ワン　代表取締役　大島健人</v>
      </c>
      <c r="K17" s="740"/>
      <c r="L17" s="741"/>
      <c r="M17" s="741"/>
      <c r="N17" s="741"/>
      <c r="O17" s="742"/>
    </row>
    <row r="18" spans="1:15" x14ac:dyDescent="0.15">
      <c r="C18" s="78"/>
      <c r="J18" s="21" t="s">
        <v>8</v>
      </c>
      <c r="O18" s="79"/>
    </row>
    <row r="19" spans="1:15" x14ac:dyDescent="0.15">
      <c r="C19" s="78"/>
      <c r="J19" s="24" t="s">
        <v>9</v>
      </c>
      <c r="K19" s="24"/>
      <c r="L19" s="705" t="str">
        <f>IF(+表紙!L42="","",+表紙!L42)</f>
        <v>03-5336-6893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株式会社ホーク・ワン　横浜支店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2977</v>
      </c>
      <c r="N25" s="730"/>
      <c r="O25" s="731"/>
    </row>
    <row r="26" spans="1:15" ht="18" customHeight="1" x14ac:dyDescent="0.15">
      <c r="C26" s="431" t="s">
        <v>11</v>
      </c>
      <c r="D26" s="463"/>
      <c r="E26" s="464"/>
      <c r="F26" s="716" t="str">
        <f>+表紙!F49</f>
        <v>神奈川県横浜市旭区東希望が丘144-1　１F</v>
      </c>
      <c r="G26" s="717"/>
      <c r="H26" s="717"/>
      <c r="I26" s="717"/>
      <c r="J26" s="717"/>
      <c r="K26" s="717"/>
      <c r="L26" s="126" t="s">
        <v>172</v>
      </c>
      <c r="M26" s="223"/>
      <c r="N26" s="720" t="str">
        <f>IF(+表紙!N49="","",+表紙!N49)</f>
        <v>03-5336-6893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f>+表紙!L52</f>
        <v>0</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7219</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18名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1282</v>
      </c>
      <c r="I40" s="241" t="s">
        <v>4</v>
      </c>
      <c r="J40" s="499" t="s">
        <v>324</v>
      </c>
      <c r="K40" s="500"/>
      <c r="L40" s="501"/>
      <c r="M40" s="700">
        <f>+表紙!M63</f>
        <v>1282</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595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547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scale="98" fitToHeight="2" orientation="portrait" blackAndWhite="1"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ｾ.ｶﾞﾗｽ･ｺﾝｸﾘ･陶磁器くず</vt:lpstr>
      <vt:lpstr>ﾀ.がれき類</vt:lpstr>
      <vt:lpstr>ｽ.金属くず</vt:lpstr>
      <vt:lpstr>ﾄ.混合廃棄物その他</vt:lpstr>
      <vt:lpstr>ｷ.紙くず</vt:lpstr>
      <vt:lpstr>ｶ.廃ﾌﾟﾗ類</vt:lpstr>
      <vt:lpstr>ｸ.木くず</vt:lpstr>
      <vt:lpstr>ｹ.繊維くず</vt:lpstr>
      <vt:lpstr>ｺ.動植物性残さ</vt:lpstr>
      <vt:lpstr>ｻ.動物系固形不要物</vt:lpstr>
      <vt:lpstr>ｼ.ｺﾞﾑくず</vt:lpstr>
      <vt:lpstr>ｿ.鉱さい</vt:lpstr>
      <vt:lpstr>ﾁ.動物のふん尿</vt:lpstr>
      <vt:lpstr>ﾂ.動物の死体</vt:lpstr>
      <vt:lpstr>ﾃ.ばいじん</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2024-09-09T02:45:06Z</dcterms:modified>
</cp:coreProperties>
</file>