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<sst xmlns="http://schemas.openxmlformats.org/spreadsheetml/2006/main" count="3175" uniqueCount="463">
  <si>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</si>
  <si>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</si>
  <si>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</si>
  <si>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</si>
  <si>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</si>
  <si>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</si>
  <si>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</si>
  <si>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</si>
  <si>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</si>
  <si>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</si>
  <si>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</si>
  <si>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</si>
  <si>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</si>
  <si>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</si>
  <si>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</si>
  <si>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</si>
  <si>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</si>
  <si>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</si>
  <si>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</si>
  <si>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</si>
  <si>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</si>
  <si>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</si>
  <si>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</si>
  <si>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</si>
  <si>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</si>
  <si>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</si>
  <si>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</si>
  <si>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</si>
  <si>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</si>
  <si>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</si>
  <si>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</si>
  <si>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</si>
  <si>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</si>
  <si>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</si>
  <si>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</si>
  <si>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</si>
  <si>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</si>
  <si>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</si>
  <si>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</si>
  <si>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</si>
  <si>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</si>
  <si>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</si>
  <si>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</si>
  <si>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</si>
  <si>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</si>
  <si>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</si>
  <si>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</si>
  <si>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</si>
  <si>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</si>
  <si>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</si>
  <si>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</si>
  <si>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</si>
  <si>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</si>
  <si>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</si>
  <si>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</si>
  <si>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</si>
  <si>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</si>
  <si>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</si>
  <si>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</si>
  <si>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</si>
  <si>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</si>
  <si>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</si>
  <si>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</si>
  <si>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</si>
  <si>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</si>
  <si>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</si>
  <si>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</si>
  <si>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</si>
  <si>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</si>
  <si>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</si>
  <si>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</si>
  <si>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</si>
  <si>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</si>
  <si>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</si>
  <si>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</si>
  <si>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</si>
  <si>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</si>
  <si>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</si>
  <si>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</si>
  <si>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</si>
  <si>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</si>
  <si>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</si>
  <si>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</si>
  <si>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</si>
  <si>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</si>
  <si>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</si>
  <si>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</si>
  <si>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</si>
  <si>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</si>
  <si>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</si>
  <si>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</si>
  <si>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</si>
  <si>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</si>
  <si>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</si>
  <si>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</si>
  <si>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</si>
  <si>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</si>
  <si>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</si>
  <si>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</si>
  <si>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</si>
  <si>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</si>
  <si>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</si>
  <si>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</si>
  <si>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</si>
  <si>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</si>
  <si>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</si>
  <si>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</si>
  <si>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</si>
  <si>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</si>
  <si>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</si>
  <si>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</si>
  <si>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</si>
  <si>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</si>
  <si>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</si>
  <si>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</si>
  <si>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</si>
  <si>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</si>
  <si>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</si>
  <si>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</si>
  <si>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</si>
  <si>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</si>
  <si>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</si>
  <si>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</si>
  <si>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</si>
  <si>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</si>
  <si>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</si>
  <si>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</si>
  <si>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</si>
  <si>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</si>
  <si>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</si>
  <si>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</si>
  <si>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</si>
  <si>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</si>
  <si>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</si>
  <si>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</si>
  <si>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</si>
  <si>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</si>
  <si>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</si>
  <si>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</si>
  <si>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</si>
  <si>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</si>
  <si>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</si>
  <si>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</si>
  <si>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</si>
  <si>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</si>
  <si>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</si>
  <si>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</si>
  <si>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</si>
  <si>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</si>
  <si>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</si>
  <si>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</si>
  <si>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</si>
  <si>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</si>
  <si>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</si>
  <si>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</si>
  <si>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</si>
  <si>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</si>
  <si>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</si>
  <si>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</si>
  <si>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</si>
  <si>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</si>
  <si>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</si>
  <si>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</si>
  <si>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</si>
  <si>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</si>
  <si>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</si>
  <si>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</si>
  <si>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</si>
  <si>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</si>
  <si>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</si>
  <si>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</si>
  <si>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</si>
  <si>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</si>
  <si>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</si>
  <si>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</si>
  <si>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</si>
  <si>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</si>
  <si>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</si>
  <si>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</si>
  <si>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</si>
  <si>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</si>
  <si>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</si>
  <si>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</si>
  <si>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</si>
  <si>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</si>
  <si>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</si>
  <si>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</si>
  <si>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</si>
  <si>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</si>
  <si>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</si>
  <si>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</si>
  <si>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</si>
  <si>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</si>
  <si>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</si>
  <si>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</si>
  <si>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</si>
  <si>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</si>
  <si>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</si>
  <si>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</si>
  <si>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</si>
  <si>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</si>
  <si>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</si>
  <si>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</si>
  <si>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</si>
  <si>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</si>
  <si>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</si>
  <si>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</si>
  <si>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</si>
  <si>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</si>
  <si>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</si>
  <si>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</si>
  <si>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</si>
  <si>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</si>
  <si>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</si>
  <si>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</si>
  <si>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</si>
  <si>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</si>
  <si>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</si>
  <si>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</si>
  <si>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</si>
  <si>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</si>
  <si>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</si>
  <si>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</si>
  <si>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</si>
  <si>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</si>
  <si>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</si>
  <si>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</si>
  <si>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</si>
  <si>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</si>
  <si>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</si>
  <si>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</si>
  <si>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</si>
  <si>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</si>
  <si>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</si>
  <si>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</si>
  <si>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</si>
  <si>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</si>
  <si>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</si>
  <si>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</si>
  <si>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</si>
  <si>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</si>
  <si>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</si>
  <si>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</si>
  <si>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</si>
  <si>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</si>
  <si>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</si>
  <si>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</si>
  <si>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</si>
  <si>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</si>
  <si>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</si>
  <si>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</si>
  <si>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</si>
  <si>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</si>
  <si>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</si>
  <si>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</si>
  <si>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</si>
  <si>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</si>
  <si>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</si>
  <si>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</si>
  <si>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</si>
  <si>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</si>
  <si>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</si>
  <si>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</si>
  <si>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</si>
  <si>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</si>
  <si>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</si>
  <si>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</si>
  <si>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</si>
  <si>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</si>
  <si>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</si>
  <si>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</si>
  <si>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</si>
  <si>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</si>
  <si>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</si>
  <si>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</si>
  <si>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</si>
  <si>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</si>
  <si>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</si>
  <si>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</si>
  <si>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</si>
  <si>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</si>
  <si>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</si>
  <si>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</si>
  <si>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</si>
  <si>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</si>
  <si>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</si>
  <si>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</si>
  <si>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</si>
  <si>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</si>
  <si>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</si>
  <si>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</si>
  <si>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</si>
  <si>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</si>
  <si>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</si>
  <si>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</si>
  <si>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</si>
  <si>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</si>
  <si>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</si>
  <si>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</si>
  <si>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</si>
  <si>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</si>
  <si>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</si>
  <si>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</si>
  <si>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</si>
  <si>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</si>
  <si>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</si>
  <si>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</si>
  <si>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</si>
  <si>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</si>
  <si>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</si>
  <si>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</si>
  <si>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</si>
  <si>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</si>
  <si>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</si>
  <si>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</si>
  <si>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</si>
  <si>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</si>
  <si>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</si>
  <si>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</si>
  <si>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</si>
  <si>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</si>
  <si>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</si>
  <si>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</si>
  <si>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</si>
  <si>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</si>
  <si>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</si>
  <si>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</si>
  <si>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</si>
  <si>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</si>
  <si>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</si>
  <si>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</si>
  <si>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</si>
  <si>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</si>
  <si>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</si>
  <si>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</si>
  <si>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</si>
  <si>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</si>
  <si>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</si>
  <si>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</si>
  <si>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</si>
  <si>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</si>
  <si>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</si>
  <si>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</si>
  <si>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</si>
  <si>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</si>
  <si>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</si>
  <si>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</si>
  <si>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</si>
  <si>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</si>
  <si>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</si>
  <si>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</si>
  <si>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</si>
  <si>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</si>
  <si>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</si>
  <si>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</si>
  <si>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</si>
  <si>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</si>
  <si>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</si>
  <si>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</si>
  <si>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</si>
  <si>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</si>
  <si>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</si>
  <si>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</si>
  <si>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</si>
  <si>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</si>
  <si>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</si>
  <si>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</si>
  <si>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</si>
  <si>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</si>
  <si>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</si>
  <si>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</si>
  <si>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</si>
  <si>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</si>
  <si>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</si>
  <si>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</si>
  <si>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</si>
  <si>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</si>
  <si>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</si>
  <si>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</si>
  <si>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</si>
  <si>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</si>
  <si>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</si>
  <si>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</si>
  <si>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</si>
  <si>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</si>
  <si>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</si>
  <si>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</si>
  <si>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</si>
  <si>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</si>
  <si>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</si>
  <si>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</si>
  <si>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</si>
  <si>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</si>
  <si>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</si>
  <si>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</si>
  <si>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</si>
  <si>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</si>
  <si>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</si>
  <si>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</si>
  <si>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</si>
  <si>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</si>
  <si>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</si>
  <si>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</si>
  <si>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</si>
  <si>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</si>
  <si>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</si>
  <si>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</si>
  <si>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</si>
  <si>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</si>
  <si>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</si>
  <si>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</si>
  <si>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</si>
  <si>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</si>
  <si>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</si>
  <si>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</si>
  <si>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</si>
  <si>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</si>
  <si>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</si>
  <si>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</si>
  <si>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</si>
  <si>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</si>
  <si>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</si>
  <si>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</si>
  <si>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</si>
  <si>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</si>
  <si>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</si>
  <si>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</si>
  <si>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</si>
  <si>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</si>
  <si>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</si>
  <si>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</si>
  <si>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</si>
  <si>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</si>
  <si>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</si>
  <si>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</si>
  <si>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</si>
  <si>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</si>
  <si>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</si>
  <si>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</si>
  <si>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</si>
  <si>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</si>
  <si>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</si>
  <si>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</si>
  <si>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</si>
  <si>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</si>
  <si>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令和６年６月 ３０日</t>
    <phoneticPr fontId="3"/>
  </si>
  <si>
    <t>東京都江東区豊洲5-6-36</t>
    <rPh sb="0" eb="6">
      <t>トウキョウトコウトウク</t>
    </rPh>
    <rPh sb="6" eb="8">
      <t>トヨス</t>
    </rPh>
    <phoneticPr fontId="3"/>
  </si>
  <si>
    <t>株式会社ミライト・ワン
代表取締役社長　中山俊樹</t>
    <phoneticPr fontId="3"/>
  </si>
  <si>
    <t>03-6807-3725</t>
    <phoneticPr fontId="3"/>
  </si>
  <si>
    <t>新規</t>
    <rPh sb="0" eb="2">
      <t>シンキ</t>
    </rPh>
    <phoneticPr fontId="3"/>
  </si>
  <si>
    <t>株式会社ミライト・ワン</t>
    <rPh sb="0" eb="4">
      <t>カブシキガイシャ</t>
    </rPh>
    <phoneticPr fontId="3"/>
  </si>
  <si>
    <t>東京都江東区豊洲5-6-36</t>
    <phoneticPr fontId="3"/>
  </si>
  <si>
    <t>03-6417-4943</t>
    <phoneticPr fontId="3"/>
  </si>
  <si>
    <t>電気通信工事業</t>
    <rPh sb="0" eb="4">
      <t>デンキツウシン</t>
    </rPh>
    <rPh sb="4" eb="7">
      <t>コウジギョウ</t>
    </rPh>
    <phoneticPr fontId="3"/>
  </si>
  <si>
    <t xml:space="preserve">建設汚泥：脱水→土壌改良材
廃プラスチック：破砕→燃料
金属くず：破砕→鉄鋼原料
木くず：破砕→燃料　
がれき類：破砕→建設材料
混合産業廃棄物：破砕→建設材料
</t>
    <rPh sb="55" eb="56">
      <t>ルイ</t>
    </rPh>
    <rPh sb="57" eb="59">
      <t>ハサイ</t>
    </rPh>
    <rPh sb="60" eb="64">
      <t>ケンセツザイリョウ</t>
    </rPh>
    <phoneticPr fontId="3"/>
  </si>
  <si>
    <t>3，635名</t>
    <rPh sb="5" eb="6">
      <t>ナ</t>
    </rPh>
    <phoneticPr fontId="3"/>
  </si>
  <si>
    <t xml:space="preserve">執行責任者（社長）
　　　　❘
統括管理責任者
　　　　❘
管理責任者（支店長、部長）
　　　　❘
部内環境担当
　　　　❘
現場代理人　資源循環推進員
</t>
    <rPh sb="0" eb="2">
      <t>シッコウ</t>
    </rPh>
    <rPh sb="2" eb="5">
      <t>セキニンシャ</t>
    </rPh>
    <rPh sb="6" eb="8">
      <t>シャチョウ</t>
    </rPh>
    <rPh sb="16" eb="20">
      <t>トウカツカンリ</t>
    </rPh>
    <rPh sb="20" eb="23">
      <t>セキニンシャ</t>
    </rPh>
    <rPh sb="30" eb="35">
      <t>カンリセキニンシャ</t>
    </rPh>
    <rPh sb="36" eb="39">
      <t>シテンチョウ</t>
    </rPh>
    <rPh sb="40" eb="42">
      <t>ブチョウ</t>
    </rPh>
    <rPh sb="50" eb="52">
      <t>ブナイ</t>
    </rPh>
    <rPh sb="52" eb="54">
      <t>カンキョウ</t>
    </rPh>
    <rPh sb="54" eb="56">
      <t>タントウ</t>
    </rPh>
    <rPh sb="63" eb="68">
      <t>ゲンバダイリニン</t>
    </rPh>
    <rPh sb="69" eb="71">
      <t>シゲン</t>
    </rPh>
    <rPh sb="71" eb="73">
      <t>ジュンカン</t>
    </rPh>
    <rPh sb="73" eb="76">
      <t>スイシンイン</t>
    </rPh>
    <phoneticPr fontId="3"/>
  </si>
  <si>
    <t>中間処理業者のリサイクル率の高い業者の調査、選定</t>
    <rPh sb="0" eb="2">
      <t>チュウカン</t>
    </rPh>
    <rPh sb="2" eb="4">
      <t>ショリ</t>
    </rPh>
    <rPh sb="4" eb="6">
      <t>ギョウシャ</t>
    </rPh>
    <rPh sb="12" eb="13">
      <t>リツ</t>
    </rPh>
    <rPh sb="14" eb="15">
      <t>タカ</t>
    </rPh>
    <rPh sb="16" eb="18">
      <t>ギョウシャ</t>
    </rPh>
    <rPh sb="19" eb="21">
      <t>チョウサ</t>
    </rPh>
    <rPh sb="22" eb="24">
      <t>センテイ</t>
    </rPh>
    <phoneticPr fontId="3"/>
  </si>
  <si>
    <t>リサイクル率の高い処理業者への切り替えを順次実施予定</t>
    <rPh sb="5" eb="6">
      <t>リツ</t>
    </rPh>
    <rPh sb="7" eb="8">
      <t>タカ</t>
    </rPh>
    <rPh sb="9" eb="13">
      <t>ショリギョウシャ</t>
    </rPh>
    <rPh sb="15" eb="16">
      <t>キ</t>
    </rPh>
    <rPh sb="17" eb="18">
      <t>カ</t>
    </rPh>
    <rPh sb="20" eb="22">
      <t>ジュンジ</t>
    </rPh>
    <rPh sb="22" eb="24">
      <t>ジッシ</t>
    </rPh>
    <rPh sb="24" eb="26">
      <t>ヨテイ</t>
    </rPh>
    <phoneticPr fontId="3"/>
  </si>
  <si>
    <t>混合廃棄物のプラスチック、金属くず等</t>
    <rPh sb="0" eb="2">
      <t>コンゴウ</t>
    </rPh>
    <rPh sb="2" eb="5">
      <t>ハイキブツ</t>
    </rPh>
    <rPh sb="13" eb="15">
      <t>キンゾク</t>
    </rPh>
    <rPh sb="17" eb="18">
      <t>トウ</t>
    </rPh>
    <phoneticPr fontId="3"/>
  </si>
  <si>
    <t>混合廃棄物のプラスチック、金属くず等をより徹底した分別を実施予定</t>
    <rPh sb="0" eb="2">
      <t>コンゴウ</t>
    </rPh>
    <rPh sb="2" eb="5">
      <t>ハイキブツ</t>
    </rPh>
    <rPh sb="13" eb="15">
      <t>キンゾク</t>
    </rPh>
    <rPh sb="17" eb="18">
      <t>トウ</t>
    </rPh>
    <rPh sb="21" eb="23">
      <t>テッテイ</t>
    </rPh>
    <rPh sb="25" eb="27">
      <t>ブンベツ</t>
    </rPh>
    <rPh sb="28" eb="30">
      <t>ジッシ</t>
    </rPh>
    <rPh sb="30" eb="32">
      <t>ヨテイ</t>
    </rPh>
    <phoneticPr fontId="3"/>
  </si>
  <si>
    <t>優良処分業者への委託量を増やす</t>
    <rPh sb="0" eb="6">
      <t>ユウリョウショブンギョウシャ</t>
    </rPh>
    <rPh sb="8" eb="10">
      <t>イタク</t>
    </rPh>
    <rPh sb="10" eb="11">
      <t>リョウ</t>
    </rPh>
    <rPh sb="12" eb="13">
      <t>フ</t>
    </rPh>
    <phoneticPr fontId="3"/>
  </si>
  <si>
    <t>優良処分業者、普通の処分業者に委託し、適正に処理されていることを確認してきました。</t>
    <rPh sb="0" eb="6">
      <t>ユウリョウショブンギョウシャ</t>
    </rPh>
    <rPh sb="7" eb="9">
      <t>フツウ</t>
    </rPh>
    <rPh sb="10" eb="14">
      <t>ショブンギョウシャ</t>
    </rPh>
    <rPh sb="15" eb="17">
      <t>イタク</t>
    </rPh>
    <rPh sb="19" eb="21">
      <t>テキセイ</t>
    </rPh>
    <rPh sb="22" eb="24">
      <t>ショリ</t>
    </rPh>
    <rPh sb="32" eb="34">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</si>
</sst>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84313" y="2190750"/>
          <a:ext cx="409575"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topLeftCell="A26" zoomScale="91" zoomScaleNormal="91" zoomScaleSheetLayoutView="90" workbookViewId="0">
      <selection activeCell="L40" sqref="L40:U40"/>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448</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450</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t="s">
        <v>449</v>
      </c>
      <c r="Q49" s="754"/>
      <c r="R49" s="754"/>
      <c r="S49" s="754"/>
      <c r="T49" s="754"/>
      <c r="U49" s="755"/>
    </row>
    <row r="50" spans="3:54" ht="26.25" customHeight="1" x14ac:dyDescent="0.15">
      <c r="C50" s="726" t="s">
        <v>11</v>
      </c>
      <c r="D50" s="727"/>
      <c r="E50" s="728"/>
      <c r="F50" s="737" t="s">
        <v>451</v>
      </c>
      <c r="G50" s="738"/>
      <c r="H50" s="738"/>
      <c r="I50" s="738"/>
      <c r="J50" s="738"/>
      <c r="K50" s="738"/>
      <c r="L50" s="738"/>
      <c r="M50" s="738"/>
      <c r="N50" s="592" t="s">
        <v>172</v>
      </c>
      <c r="O50" s="595"/>
      <c r="P50" s="596"/>
      <c r="Q50" s="741" t="s">
        <v>452</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453</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7802</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455</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9" t="s">
        <v>454</v>
      </c>
      <c r="G62" s="700"/>
      <c r="H62" s="700"/>
      <c r="I62" s="700"/>
      <c r="J62" s="700"/>
      <c r="K62" s="700"/>
      <c r="L62" s="700"/>
      <c r="M62" s="700"/>
      <c r="N62" s="700"/>
      <c r="O62" s="700"/>
      <c r="P62" s="700"/>
      <c r="Q62" s="700"/>
      <c r="R62" s="700"/>
      <c r="S62" s="700"/>
      <c r="T62" s="700"/>
      <c r="U62" s="701"/>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93" t="s">
        <v>456</v>
      </c>
      <c r="E77" s="694"/>
      <c r="F77" s="694"/>
      <c r="G77" s="694"/>
      <c r="H77" s="694"/>
      <c r="I77" s="694"/>
      <c r="J77" s="694"/>
      <c r="K77" s="694"/>
      <c r="L77" s="694"/>
      <c r="M77" s="694"/>
      <c r="N77" s="694"/>
      <c r="O77" s="694"/>
      <c r="P77" s="694"/>
      <c r="Q77" s="694"/>
      <c r="R77" s="694"/>
      <c r="S77" s="694"/>
      <c r="T77" s="694"/>
      <c r="U77" s="695"/>
      <c r="W77"/>
    </row>
    <row r="78" spans="3:23" ht="14.1"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4.1"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4.1"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4.1"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4.1"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4.1"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4.1"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4.1"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4.1"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6</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1305.6000000000001</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4.1"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8"/>
      <c r="D94" s="641"/>
      <c r="E94" s="676"/>
      <c r="F94" s="680" t="s">
        <v>457</v>
      </c>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6</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1110</v>
      </c>
      <c r="L105" s="686"/>
      <c r="M105" s="686"/>
      <c r="N105" s="686"/>
      <c r="O105" s="686"/>
      <c r="P105" s="610" t="s">
        <v>291</v>
      </c>
      <c r="Q105" s="704"/>
      <c r="R105" s="704"/>
      <c r="S105" s="704"/>
      <c r="T105" s="704"/>
      <c r="U105" s="705"/>
      <c r="V105" s="376"/>
      <c r="W105" s="376"/>
      <c r="X105" s="115"/>
      <c r="Y105" s="26"/>
      <c r="BC105" s="53"/>
      <c r="BD105" s="53"/>
    </row>
    <row r="106" spans="1:56" ht="14.1"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9"/>
      <c r="D109" s="690"/>
      <c r="E109" s="790"/>
      <c r="F109" s="680" t="s">
        <v>458</v>
      </c>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11"/>
      <c r="E120" s="790"/>
      <c r="F120" s="680" t="s">
        <v>459</v>
      </c>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11"/>
      <c r="E126" s="790"/>
      <c r="F126" s="680" t="s">
        <v>460</v>
      </c>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4.1"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4.1"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4.1"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4.1"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4.1"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4.1"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4.1"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4.1"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4.1"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4.1"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4.1"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4.1"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4.1"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4.1"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8.1"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4.1"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4.1"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4.1"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4.1"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4.1"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4.1"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4.1"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8.1"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4.1"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711"/>
      <c r="E208" s="790"/>
      <c r="F208" s="796" t="s">
        <v>267</v>
      </c>
      <c r="G208" s="797"/>
      <c r="H208" s="797"/>
      <c r="I208" s="797"/>
      <c r="J208" s="797"/>
      <c r="K208" s="795">
        <f>+別紙!AA14</f>
        <v>1305.6000000000001</v>
      </c>
      <c r="L208" s="795"/>
      <c r="M208" s="795"/>
      <c r="N208" s="795"/>
      <c r="O208" s="795"/>
      <c r="P208" s="217" t="s">
        <v>13</v>
      </c>
      <c r="Q208" s="778" t="s">
        <v>365</v>
      </c>
      <c r="R208" s="779"/>
      <c r="S208" s="779"/>
      <c r="T208" s="779"/>
      <c r="U208" s="780"/>
      <c r="V208" s="180"/>
      <c r="W208" s="181"/>
      <c r="X208" s="181"/>
      <c r="Y208" s="181"/>
    </row>
    <row r="209" spans="3:26" ht="43.35" customHeight="1" x14ac:dyDescent="0.15">
      <c r="C209" s="214"/>
      <c r="D209" s="711"/>
      <c r="E209" s="790"/>
      <c r="F209" s="328"/>
      <c r="G209" s="798" t="s">
        <v>223</v>
      </c>
      <c r="H209" s="799"/>
      <c r="I209" s="799"/>
      <c r="J209" s="799"/>
      <c r="K209" s="795">
        <f>+別紙!AA15</f>
        <v>171.99999999999997</v>
      </c>
      <c r="L209" s="795"/>
      <c r="M209" s="795"/>
      <c r="N209" s="795"/>
      <c r="O209" s="795"/>
      <c r="P209" s="578" t="s">
        <v>13</v>
      </c>
      <c r="Q209" s="781"/>
      <c r="R209" s="782"/>
      <c r="S209" s="782"/>
      <c r="T209" s="782"/>
      <c r="U209" s="783"/>
      <c r="V209" s="180"/>
      <c r="W209" s="181"/>
      <c r="X209" s="181"/>
      <c r="Y209" s="181"/>
    </row>
    <row r="210" spans="3:26" ht="43.35" customHeight="1" x14ac:dyDescent="0.15">
      <c r="C210" s="214"/>
      <c r="D210" s="711"/>
      <c r="E210" s="790"/>
      <c r="F210" s="328"/>
      <c r="G210" s="798" t="s">
        <v>224</v>
      </c>
      <c r="H210" s="799"/>
      <c r="I210" s="799"/>
      <c r="J210" s="799"/>
      <c r="K210" s="795">
        <f>+別紙!AA16</f>
        <v>1133.5999999999999</v>
      </c>
      <c r="L210" s="795"/>
      <c r="M210" s="795"/>
      <c r="N210" s="795"/>
      <c r="O210" s="795"/>
      <c r="P210" s="578" t="s">
        <v>13</v>
      </c>
      <c r="Q210" s="781"/>
      <c r="R210" s="782"/>
      <c r="S210" s="782"/>
      <c r="T210" s="782"/>
      <c r="U210" s="783"/>
      <c r="V210" s="180"/>
      <c r="W210" s="181"/>
      <c r="X210" s="181"/>
      <c r="Y210" s="181"/>
    </row>
    <row r="211" spans="3:26" ht="43.3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3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4.1"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11"/>
      <c r="E214" s="790"/>
      <c r="F214" s="680" t="s">
        <v>462</v>
      </c>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1110</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244.5</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1110</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4.1"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11"/>
      <c r="E231" s="790"/>
      <c r="F231" s="680" t="s">
        <v>461</v>
      </c>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1.1"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headerFooter alignWithMargins="0"/>
  <rowBreaks count="5" manualBreakCount="5">
    <brk id="73" min="2" max="20" man="1"/>
    <brk id="130" min="2" max="20" man="1"/>
    <brk id="179" min="2" max="20" man="1"/>
    <brk id="222" min="2" max="20" man="1"/>
    <brk id="241" min="2" max="20" man="1"/>
  </row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株式会社ミライト・ワン</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7" zoomScale="80" zoomScaleNormal="80" workbookViewId="0">
      <selection activeCell="D44" sqref="D4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v>
      </c>
      <c r="P27" s="863"/>
      <c r="Q27" s="863"/>
      <c r="R27" s="863"/>
      <c r="S27" s="59" t="s">
        <v>38</v>
      </c>
      <c r="T27" s="80"/>
      <c r="U27" s="80"/>
      <c r="X27" s="78" t="s">
        <v>39</v>
      </c>
      <c r="Y27" s="81"/>
      <c r="AG27" s="68"/>
      <c r="AH27" s="68"/>
      <c r="AI27" s="68"/>
      <c r="AJ27" s="68"/>
      <c r="AK27" s="905">
        <f>+AG18+O27</f>
        <v>10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10</v>
      </c>
      <c r="R30" s="863"/>
      <c r="S30" s="863"/>
      <c r="T30" s="863"/>
      <c r="U30" s="59" t="s">
        <v>16</v>
      </c>
      <c r="X30" s="860" t="s">
        <v>186</v>
      </c>
      <c r="Y30" s="861"/>
      <c r="Z30" s="853"/>
      <c r="AA30" s="854"/>
      <c r="AB30" s="854"/>
      <c r="AC30" s="854"/>
      <c r="AD30" s="854"/>
      <c r="AE30" s="59" t="s">
        <v>13</v>
      </c>
      <c r="AK30" s="814">
        <v>2</v>
      </c>
      <c r="AL30" s="815"/>
      <c r="AM30" s="815"/>
      <c r="AN30" s="815"/>
      <c r="AO30" s="67" t="s">
        <v>13</v>
      </c>
      <c r="AR30" s="921"/>
      <c r="AS30" s="918"/>
      <c r="AT30" s="918"/>
      <c r="AU30" s="919"/>
    </row>
    <row r="31" spans="2:48" ht="27" customHeight="1" thickTop="1" thickBot="1" x14ac:dyDescent="0.2">
      <c r="B31" s="888" t="s">
        <v>375</v>
      </c>
      <c r="C31" s="839"/>
      <c r="D31" s="839"/>
      <c r="E31" s="840"/>
      <c r="F31" s="874">
        <v>11.4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E2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v>
      </c>
      <c r="P27" s="863"/>
      <c r="Q27" s="863"/>
      <c r="R27" s="863"/>
      <c r="S27" s="59" t="s">
        <v>38</v>
      </c>
      <c r="T27" s="80"/>
      <c r="U27" s="80"/>
      <c r="X27" s="78" t="s">
        <v>39</v>
      </c>
      <c r="Y27" s="81"/>
      <c r="AG27" s="68"/>
      <c r="AH27" s="68"/>
      <c r="AI27" s="68"/>
      <c r="AJ27" s="68"/>
      <c r="AK27" s="905">
        <f>+AG18+O27</f>
        <v>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v>
      </c>
      <c r="G30" s="875"/>
      <c r="H30" s="234" t="s">
        <v>198</v>
      </c>
      <c r="L30" s="872"/>
      <c r="O30" s="71"/>
      <c r="Q30" s="862">
        <f>+ROUND(Z28,1)+ROUND(Z29,1)+ROUND(Z30,1)</f>
        <v>5</v>
      </c>
      <c r="R30" s="863"/>
      <c r="S30" s="863"/>
      <c r="T30" s="863"/>
      <c r="U30" s="59" t="s">
        <v>16</v>
      </c>
      <c r="X30" s="860" t="s">
        <v>186</v>
      </c>
      <c r="Y30" s="861"/>
      <c r="Z30" s="853"/>
      <c r="AA30" s="854"/>
      <c r="AB30" s="854"/>
      <c r="AC30" s="854"/>
      <c r="AD30" s="854"/>
      <c r="AE30" s="59" t="s">
        <v>13</v>
      </c>
      <c r="AK30" s="814">
        <v>2.5</v>
      </c>
      <c r="AL30" s="815"/>
      <c r="AM30" s="815"/>
      <c r="AN30" s="815"/>
      <c r="AO30" s="67" t="s">
        <v>13</v>
      </c>
      <c r="AR30" s="921"/>
      <c r="AS30" s="918"/>
      <c r="AT30" s="918"/>
      <c r="AU30" s="919"/>
    </row>
    <row r="31" spans="2:48" ht="27" customHeight="1" thickTop="1" thickBot="1" x14ac:dyDescent="0.2">
      <c r="B31" s="888" t="s">
        <v>375</v>
      </c>
      <c r="C31" s="839"/>
      <c r="D31" s="839"/>
      <c r="E31" s="840"/>
      <c r="F31" s="874">
        <v>4.4000000000000004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v>
      </c>
      <c r="P27" s="863"/>
      <c r="Q27" s="863"/>
      <c r="R27" s="863"/>
      <c r="S27" s="59" t="s">
        <v>38</v>
      </c>
      <c r="T27" s="80"/>
      <c r="U27" s="80"/>
      <c r="X27" s="78" t="s">
        <v>39</v>
      </c>
      <c r="Y27" s="81"/>
      <c r="AG27" s="68"/>
      <c r="AH27" s="68"/>
      <c r="AI27" s="68"/>
      <c r="AJ27" s="68"/>
      <c r="AK27" s="905">
        <f>+AG18+O27</f>
        <v>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0.2</v>
      </c>
      <c r="G30" s="875"/>
      <c r="H30" s="234" t="s">
        <v>198</v>
      </c>
      <c r="L30" s="872"/>
      <c r="O30" s="71"/>
      <c r="Q30" s="862">
        <f>+ROUND(Z28,1)+ROUND(Z29,1)+ROUND(Z30,1)</f>
        <v>4</v>
      </c>
      <c r="R30" s="863"/>
      <c r="S30" s="863"/>
      <c r="T30" s="863"/>
      <c r="U30" s="59" t="s">
        <v>16</v>
      </c>
      <c r="X30" s="860" t="s">
        <v>186</v>
      </c>
      <c r="Y30" s="861"/>
      <c r="Z30" s="853"/>
      <c r="AA30" s="854"/>
      <c r="AB30" s="854"/>
      <c r="AC30" s="854"/>
      <c r="AD30" s="854"/>
      <c r="AE30" s="59" t="s">
        <v>13</v>
      </c>
      <c r="AK30" s="814">
        <v>1</v>
      </c>
      <c r="AL30" s="815"/>
      <c r="AM30" s="815"/>
      <c r="AN30" s="815"/>
      <c r="AO30" s="67" t="s">
        <v>13</v>
      </c>
      <c r="AR30" s="921"/>
      <c r="AS30" s="918"/>
      <c r="AT30" s="918"/>
      <c r="AU30" s="919"/>
    </row>
    <row r="31" spans="2:48" ht="27" customHeight="1" thickTop="1" thickBot="1" x14ac:dyDescent="0.2">
      <c r="B31" s="888" t="s">
        <v>375</v>
      </c>
      <c r="C31" s="839"/>
      <c r="D31" s="839"/>
      <c r="E31" s="840"/>
      <c r="F31" s="874">
        <v>4.0999999999999996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12.3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11</v>
      </c>
      <c r="P27" s="863"/>
      <c r="Q27" s="863"/>
      <c r="R27" s="863"/>
      <c r="S27" s="59" t="s">
        <v>38</v>
      </c>
      <c r="T27" s="80"/>
      <c r="U27" s="80"/>
      <c r="X27" s="78" t="s">
        <v>39</v>
      </c>
      <c r="Y27" s="81"/>
      <c r="AG27" s="68"/>
      <c r="AH27" s="68"/>
      <c r="AI27" s="68"/>
      <c r="AJ27" s="68"/>
      <c r="AK27" s="905">
        <f>+AG18+O27</f>
        <v>11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12.3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v>
      </c>
      <c r="G30" s="875"/>
      <c r="H30" s="234" t="s">
        <v>198</v>
      </c>
      <c r="L30" s="872"/>
      <c r="O30" s="71"/>
      <c r="Q30" s="862">
        <f>+ROUND(Z28,1)+ROUND(Z29,1)+ROUND(Z30,1)</f>
        <v>11</v>
      </c>
      <c r="R30" s="863"/>
      <c r="S30" s="863"/>
      <c r="T30" s="863"/>
      <c r="U30" s="59" t="s">
        <v>16</v>
      </c>
      <c r="X30" s="860" t="s">
        <v>186</v>
      </c>
      <c r="Y30" s="861"/>
      <c r="Z30" s="853"/>
      <c r="AA30" s="854"/>
      <c r="AB30" s="854"/>
      <c r="AC30" s="854"/>
      <c r="AD30" s="854"/>
      <c r="AE30" s="59" t="s">
        <v>13</v>
      </c>
      <c r="AK30" s="814">
        <v>4</v>
      </c>
      <c r="AL30" s="815"/>
      <c r="AM30" s="815"/>
      <c r="AN30" s="815"/>
      <c r="AO30" s="67" t="s">
        <v>13</v>
      </c>
      <c r="AR30" s="921"/>
      <c r="AS30" s="918"/>
      <c r="AT30" s="918"/>
      <c r="AU30" s="919"/>
    </row>
    <row r="31" spans="2:48" ht="27" customHeight="1" thickTop="1" thickBot="1" x14ac:dyDescent="0.2">
      <c r="B31" s="888" t="s">
        <v>375</v>
      </c>
      <c r="C31" s="839"/>
      <c r="D31" s="839"/>
      <c r="E31" s="840"/>
      <c r="F31" s="874">
        <v>10.3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1189.3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1000</v>
      </c>
      <c r="P27" s="863"/>
      <c r="Q27" s="863"/>
      <c r="R27" s="863"/>
      <c r="S27" s="59" t="s">
        <v>38</v>
      </c>
      <c r="T27" s="80"/>
      <c r="U27" s="80"/>
      <c r="X27" s="78" t="s">
        <v>39</v>
      </c>
      <c r="Y27" s="81"/>
      <c r="AG27" s="68"/>
      <c r="AH27" s="68"/>
      <c r="AI27" s="68"/>
      <c r="AJ27" s="68"/>
      <c r="AK27" s="905">
        <f>+AG18+O27</f>
        <v>1000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1189.3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136.19999999999999</v>
      </c>
      <c r="G30" s="875"/>
      <c r="H30" s="234" t="s">
        <v>198</v>
      </c>
      <c r="L30" s="872"/>
      <c r="O30" s="71"/>
      <c r="Q30" s="862">
        <f>+ROUND(Z28,1)+ROUND(Z29,1)+ROUND(Z30,1)</f>
        <v>1000</v>
      </c>
      <c r="R30" s="863"/>
      <c r="S30" s="863"/>
      <c r="T30" s="863"/>
      <c r="U30" s="59" t="s">
        <v>16</v>
      </c>
      <c r="X30" s="860" t="s">
        <v>186</v>
      </c>
      <c r="Y30" s="861"/>
      <c r="Z30" s="853"/>
      <c r="AA30" s="854"/>
      <c r="AB30" s="854"/>
      <c r="AC30" s="854"/>
      <c r="AD30" s="854"/>
      <c r="AE30" s="59" t="s">
        <v>13</v>
      </c>
      <c r="AK30" s="814">
        <v>200</v>
      </c>
      <c r="AL30" s="815"/>
      <c r="AM30" s="815"/>
      <c r="AN30" s="815"/>
      <c r="AO30" s="67" t="s">
        <v>13</v>
      </c>
      <c r="AR30" s="921"/>
      <c r="AS30" s="918"/>
      <c r="AT30" s="918"/>
      <c r="AU30" s="919"/>
    </row>
    <row r="31" spans="2:48" ht="27" customHeight="1" thickTop="1" thickBot="1" x14ac:dyDescent="0.2">
      <c r="B31" s="888" t="s">
        <v>375</v>
      </c>
      <c r="C31" s="839"/>
      <c r="D31" s="839"/>
      <c r="E31" s="840"/>
      <c r="F31" s="874">
        <v>1053.0999999999999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5"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株式会社ミライト・ワン</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80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81.900000000000006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80</v>
      </c>
      <c r="P27" s="863"/>
      <c r="Q27" s="863"/>
      <c r="R27" s="863"/>
      <c r="S27" s="59" t="s">
        <v>38</v>
      </c>
      <c r="T27" s="80"/>
      <c r="U27" s="80"/>
      <c r="X27" s="78" t="s">
        <v>39</v>
      </c>
      <c r="Y27" s="81"/>
      <c r="AG27" s="68"/>
      <c r="AH27" s="68"/>
      <c r="AI27" s="68"/>
      <c r="AJ27" s="68"/>
      <c r="AK27" s="905">
        <f>+AG18+O27</f>
        <v>80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81.900000000000006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31.6</v>
      </c>
      <c r="G30" s="875"/>
      <c r="H30" s="234" t="s">
        <v>198</v>
      </c>
      <c r="L30" s="872"/>
      <c r="O30" s="71"/>
      <c r="Q30" s="862">
        <f>+ROUND(Z28,1)+ROUND(Z29,1)+ROUND(Z30,1)</f>
        <v>80</v>
      </c>
      <c r="R30" s="863"/>
      <c r="S30" s="863"/>
      <c r="T30" s="863"/>
      <c r="U30" s="59" t="s">
        <v>16</v>
      </c>
      <c r="X30" s="860" t="s">
        <v>186</v>
      </c>
      <c r="Y30" s="861"/>
      <c r="Z30" s="853"/>
      <c r="AA30" s="854"/>
      <c r="AB30" s="854"/>
      <c r="AC30" s="854"/>
      <c r="AD30" s="854"/>
      <c r="AE30" s="59" t="s">
        <v>13</v>
      </c>
      <c r="AK30" s="814">
        <v>35</v>
      </c>
      <c r="AL30" s="815"/>
      <c r="AM30" s="815"/>
      <c r="AN30" s="815"/>
      <c r="AO30" s="67" t="s">
        <v>13</v>
      </c>
      <c r="AR30" s="921"/>
      <c r="AS30" s="918"/>
      <c r="AT30" s="918"/>
      <c r="AU30" s="919"/>
    </row>
    <row r="31" spans="2:48" ht="27" customHeight="1" thickTop="1" thickBot="1" x14ac:dyDescent="0.2">
      <c r="B31" s="888" t="s">
        <v>375</v>
      </c>
      <c r="C31" s="839"/>
      <c r="D31" s="839"/>
      <c r="E31" s="840"/>
      <c r="F31" s="874">
        <v>50.3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6" zoomScale="60" zoomScaleNormal="60" workbookViewId="0"/>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株式会社ミライト・ワン</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11.4</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6.4</v>
      </c>
      <c r="M9" s="507">
        <f>IF(OR(ｷ.紙くず!F24&gt;0,ｷ.紙くず!F24&lt;0),ｷ.紙くず!F24,IF(M$19&gt;0,"0",0))</f>
        <v>0</v>
      </c>
      <c r="N9" s="507">
        <f>IF(OR(ｸ.木くず!F24&gt;0,ｸ.木くず!F24&lt;0),ｸ.木くず!F24,IF(N$19&gt;0,"0",0))</f>
        <v>4.3</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12.3</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1189.3</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81.900000000000006</v>
      </c>
      <c r="AA9" s="509">
        <f>IF(SUM(G9:Z9)&gt;0,SUM(G9:Z9),IF(AA$19&gt;0,"0",0))</f>
        <v>1305.6000000000001</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11.4</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6.4</v>
      </c>
      <c r="M14" s="513">
        <f>IF(OR(ｷ.紙くず!F29&gt;0,ｷ.紙くず!F29&lt;0),ｷ.紙くず!F29,IF(M$19&gt;0,"0",0))</f>
        <v>0</v>
      </c>
      <c r="N14" s="513">
        <f>IF(OR(ｸ.木くず!F29&gt;0,ｸ.木くず!F29&lt;0),ｸ.木くず!F29,IF(N$19&gt;0,"0",0))</f>
        <v>4.3</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12.3</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1189.3</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81.900000000000006</v>
      </c>
      <c r="AA14" s="515">
        <f t="shared" si="0"/>
        <v>1305.6000000000001</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2</v>
      </c>
      <c r="M15" s="513">
        <f>IF(OR(ｷ.紙くず!F30&gt;0,ｷ.紙くず!F30&lt;0),ｷ.紙くず!F30,IF(M$19&gt;0,"0",0))</f>
        <v>0</v>
      </c>
      <c r="N15" s="513">
        <f>IF(OR(ｸ.木くず!F30&gt;0,ｸ.木くず!F30&lt;0),ｸ.木くず!F30,IF(N$19&gt;0,"0",0))</f>
        <v>0.2</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2</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136.19999999999999</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31.6</v>
      </c>
      <c r="AA15" s="515">
        <f t="shared" si="0"/>
        <v>171.99999999999997</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11.4</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4.4000000000000004</v>
      </c>
      <c r="M16" s="513">
        <f>IF(OR(ｷ.紙くず!F31&gt;0,ｷ.紙くず!F31&lt;0),ｷ.紙くず!F31,IF(M$19&gt;0,"0",0))</f>
        <v>0</v>
      </c>
      <c r="N16" s="513">
        <f>IF(OR(ｸ.木くず!F31&gt;0,ｸ.木くず!F31&lt;0),ｸ.木くず!F31,IF(N$19&gt;0,"0",0))</f>
        <v>4.0999999999999996</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10.3</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1053.0999999999999</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50.3</v>
      </c>
      <c r="AA16" s="515">
        <f t="shared" si="0"/>
        <v>1133.5999999999999</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10</v>
      </c>
      <c r="I19" s="519">
        <f t="shared" si="1"/>
        <v>0</v>
      </c>
      <c r="J19" s="519">
        <f t="shared" si="1"/>
        <v>0</v>
      </c>
      <c r="K19" s="519">
        <f t="shared" si="1"/>
        <v>0</v>
      </c>
      <c r="L19" s="519">
        <f t="shared" si="1"/>
        <v>5</v>
      </c>
      <c r="M19" s="519">
        <f t="shared" si="1"/>
        <v>0</v>
      </c>
      <c r="N19" s="519">
        <f t="shared" si="1"/>
        <v>4</v>
      </c>
      <c r="O19" s="519">
        <f t="shared" si="1"/>
        <v>0</v>
      </c>
      <c r="P19" s="519">
        <f t="shared" si="1"/>
        <v>0</v>
      </c>
      <c r="Q19" s="519">
        <f t="shared" si="1"/>
        <v>0</v>
      </c>
      <c r="R19" s="519">
        <f t="shared" si="1"/>
        <v>0</v>
      </c>
      <c r="S19" s="519">
        <f t="shared" si="1"/>
        <v>11</v>
      </c>
      <c r="T19" s="519">
        <f t="shared" si="1"/>
        <v>0</v>
      </c>
      <c r="U19" s="519">
        <f t="shared" si="1"/>
        <v>0</v>
      </c>
      <c r="V19" s="519">
        <f t="shared" si="1"/>
        <v>1000</v>
      </c>
      <c r="W19" s="519">
        <f t="shared" si="1"/>
        <v>0</v>
      </c>
      <c r="X19" s="519">
        <f t="shared" si="1"/>
        <v>0</v>
      </c>
      <c r="Y19" s="519">
        <f t="shared" si="1"/>
        <v>0</v>
      </c>
      <c r="Z19" s="520">
        <f t="shared" si="1"/>
        <v>80</v>
      </c>
      <c r="AA19" s="521">
        <f t="shared" ref="AA19:AA25" si="2">SUM(G19:Z19)</f>
        <v>1110</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10</v>
      </c>
      <c r="I37" s="554">
        <f t="shared" si="8"/>
        <v>0</v>
      </c>
      <c r="J37" s="554">
        <f t="shared" si="8"/>
        <v>0</v>
      </c>
      <c r="K37" s="554">
        <f t="shared" si="8"/>
        <v>0</v>
      </c>
      <c r="L37" s="554">
        <f t="shared" si="8"/>
        <v>5</v>
      </c>
      <c r="M37" s="554">
        <f t="shared" si="8"/>
        <v>0</v>
      </c>
      <c r="N37" s="554">
        <f t="shared" si="8"/>
        <v>4</v>
      </c>
      <c r="O37" s="554">
        <f t="shared" si="8"/>
        <v>0</v>
      </c>
      <c r="P37" s="554">
        <f t="shared" si="8"/>
        <v>0</v>
      </c>
      <c r="Q37" s="554">
        <f t="shared" si="8"/>
        <v>0</v>
      </c>
      <c r="R37" s="554">
        <f t="shared" si="8"/>
        <v>0</v>
      </c>
      <c r="S37" s="554">
        <f t="shared" si="8"/>
        <v>11</v>
      </c>
      <c r="T37" s="554">
        <f t="shared" si="8"/>
        <v>0</v>
      </c>
      <c r="U37" s="554">
        <f t="shared" si="8"/>
        <v>0</v>
      </c>
      <c r="V37" s="554">
        <f t="shared" si="8"/>
        <v>1000</v>
      </c>
      <c r="W37" s="554">
        <f t="shared" si="8"/>
        <v>0</v>
      </c>
      <c r="X37" s="554">
        <f t="shared" si="8"/>
        <v>0</v>
      </c>
      <c r="Y37" s="554">
        <f t="shared" si="8"/>
        <v>0</v>
      </c>
      <c r="Z37" s="555">
        <f t="shared" si="8"/>
        <v>80</v>
      </c>
      <c r="AA37" s="556">
        <f t="shared" si="4"/>
        <v>1110</v>
      </c>
    </row>
    <row r="38" spans="2:27" ht="24" customHeight="1" x14ac:dyDescent="0.15">
      <c r="B38" s="186"/>
      <c r="C38" s="939"/>
      <c r="D38" s="247"/>
      <c r="E38" s="245" t="s">
        <v>319</v>
      </c>
      <c r="F38" s="585"/>
      <c r="G38" s="545">
        <f t="shared" ref="G38:Z38" si="9">SUM(G39:G41)</f>
        <v>0</v>
      </c>
      <c r="H38" s="545">
        <f t="shared" si="9"/>
        <v>10</v>
      </c>
      <c r="I38" s="545">
        <f t="shared" si="9"/>
        <v>0</v>
      </c>
      <c r="J38" s="545">
        <f t="shared" si="9"/>
        <v>0</v>
      </c>
      <c r="K38" s="545">
        <f t="shared" si="9"/>
        <v>0</v>
      </c>
      <c r="L38" s="545">
        <f t="shared" si="9"/>
        <v>5</v>
      </c>
      <c r="M38" s="545">
        <f t="shared" si="9"/>
        <v>0</v>
      </c>
      <c r="N38" s="545">
        <f t="shared" si="9"/>
        <v>4</v>
      </c>
      <c r="O38" s="545">
        <f t="shared" si="9"/>
        <v>0</v>
      </c>
      <c r="P38" s="545">
        <f t="shared" si="9"/>
        <v>0</v>
      </c>
      <c r="Q38" s="545">
        <f t="shared" si="9"/>
        <v>0</v>
      </c>
      <c r="R38" s="545">
        <f t="shared" si="9"/>
        <v>0</v>
      </c>
      <c r="S38" s="545">
        <f t="shared" si="9"/>
        <v>11</v>
      </c>
      <c r="T38" s="545">
        <f t="shared" si="9"/>
        <v>0</v>
      </c>
      <c r="U38" s="545">
        <f t="shared" si="9"/>
        <v>0</v>
      </c>
      <c r="V38" s="545">
        <f t="shared" si="9"/>
        <v>1000</v>
      </c>
      <c r="W38" s="545">
        <f t="shared" si="9"/>
        <v>0</v>
      </c>
      <c r="X38" s="545">
        <f t="shared" si="9"/>
        <v>0</v>
      </c>
      <c r="Y38" s="545">
        <f t="shared" si="9"/>
        <v>0</v>
      </c>
      <c r="Z38" s="546">
        <f t="shared" si="9"/>
        <v>80</v>
      </c>
      <c r="AA38" s="547">
        <f t="shared" si="4"/>
        <v>1110</v>
      </c>
    </row>
    <row r="39" spans="2:27" ht="24" customHeight="1" x14ac:dyDescent="0.15">
      <c r="B39" s="186"/>
      <c r="C39" s="939"/>
      <c r="D39" s="248"/>
      <c r="E39" s="243"/>
      <c r="F39" s="241" t="s">
        <v>233</v>
      </c>
      <c r="G39" s="548">
        <f>+ｱ.燃え殻!$Z$28</f>
        <v>0</v>
      </c>
      <c r="H39" s="548">
        <f>+ｲ.汚泥!$Z$28</f>
        <v>10</v>
      </c>
      <c r="I39" s="548">
        <f>+ｳ.廃油!$Z$28</f>
        <v>0</v>
      </c>
      <c r="J39" s="548">
        <f>+ｴ.廃酸!$Z$28</f>
        <v>0</v>
      </c>
      <c r="K39" s="548">
        <f>+ｵ.廃ｱﾙｶﾘ!$Z$28</f>
        <v>0</v>
      </c>
      <c r="L39" s="548">
        <f>+ｶ.廃ﾌﾟﾗ類!$Z$28</f>
        <v>5</v>
      </c>
      <c r="M39" s="548">
        <f>+ｷ.紙くず!$Z$28</f>
        <v>0</v>
      </c>
      <c r="N39" s="548">
        <f>+ｸ.木くず!$Z$28</f>
        <v>4</v>
      </c>
      <c r="O39" s="548">
        <f>+ｹ.繊維くず!$Z$28</f>
        <v>0</v>
      </c>
      <c r="P39" s="548">
        <f>+ｺ.動植物性残さ!$Z$28</f>
        <v>0</v>
      </c>
      <c r="Q39" s="548">
        <f>+ｻ.動物系固形不要物!$Z$28</f>
        <v>0</v>
      </c>
      <c r="R39" s="548">
        <f>+ｼ.ｺﾞﾑくず!$Z$28</f>
        <v>0</v>
      </c>
      <c r="S39" s="548">
        <f>+ｽ.金属くず!$Z$28</f>
        <v>11</v>
      </c>
      <c r="T39" s="548">
        <f>+ｾ.ｶﾞﾗｽ･ｺﾝｸﾘ･陶磁器くず!$Z$28</f>
        <v>0</v>
      </c>
      <c r="U39" s="548">
        <f>+ｿ.鉱さい!$Z$28</f>
        <v>0</v>
      </c>
      <c r="V39" s="548">
        <f>+ﾀ.がれき類!$Z$28</f>
        <v>1000</v>
      </c>
      <c r="W39" s="548">
        <f>+ﾁ.動物のふん尿!$Z$28</f>
        <v>0</v>
      </c>
      <c r="X39" s="548">
        <f>+ﾂ.動物の死体!$Z$28</f>
        <v>0</v>
      </c>
      <c r="Y39" s="548">
        <f>+ﾃ.ばいじん!$Z$28</f>
        <v>0</v>
      </c>
      <c r="Z39" s="549">
        <f>+ﾄ.混合廃棄物その他!$Z$28</f>
        <v>80</v>
      </c>
      <c r="AA39" s="550">
        <f t="shared" si="4"/>
        <v>1110</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10</v>
      </c>
      <c r="I43" s="557">
        <f>+ｳ.廃油!$AK$27</f>
        <v>0</v>
      </c>
      <c r="J43" s="557">
        <f>+ｴ.廃酸!$AK$27</f>
        <v>0</v>
      </c>
      <c r="K43" s="557">
        <f>+ｵ.廃ｱﾙｶﾘ!$AK$27</f>
        <v>0</v>
      </c>
      <c r="L43" s="557">
        <f>+ｶ.廃ﾌﾟﾗ類!$AK$27</f>
        <v>5</v>
      </c>
      <c r="M43" s="557">
        <f>+ｷ.紙くず!$AK$27</f>
        <v>0</v>
      </c>
      <c r="N43" s="557">
        <f>+ｸ.木くず!$AK$27</f>
        <v>4</v>
      </c>
      <c r="O43" s="557">
        <f>+ｹ.繊維くず!$AK$27</f>
        <v>0</v>
      </c>
      <c r="P43" s="557">
        <f>+ｺ.動植物性残さ!$AK$27</f>
        <v>0</v>
      </c>
      <c r="Q43" s="557">
        <f>+ｻ.動物系固形不要物!$AK$27</f>
        <v>0</v>
      </c>
      <c r="R43" s="557">
        <f>+ｼ.ｺﾞﾑくず!$AK$27</f>
        <v>0</v>
      </c>
      <c r="S43" s="557">
        <f>+ｽ.金属くず!$AK$27</f>
        <v>11</v>
      </c>
      <c r="T43" s="557">
        <f>+ｾ.ｶﾞﾗｽ･ｺﾝｸﾘ･陶磁器くず!$AK$27</f>
        <v>0</v>
      </c>
      <c r="U43" s="557">
        <f>+ｿ.鉱さい!$AK$27</f>
        <v>0</v>
      </c>
      <c r="V43" s="557">
        <f>+ﾀ.がれき類!$AK$27</f>
        <v>1000</v>
      </c>
      <c r="W43" s="557">
        <f>+ﾁ.動物のふん尿!$AK$27</f>
        <v>0</v>
      </c>
      <c r="X43" s="557">
        <f>+ﾂ.動物の死体!$AK$27</f>
        <v>0</v>
      </c>
      <c r="Y43" s="557">
        <f>+ﾃ.ばいじん!$AK$27</f>
        <v>0</v>
      </c>
      <c r="Z43" s="558">
        <f>+ﾄ.混合廃棄物その他!$AK$27</f>
        <v>80</v>
      </c>
      <c r="AA43" s="559">
        <f t="shared" si="4"/>
        <v>1110</v>
      </c>
    </row>
    <row r="44" spans="2:27" ht="24" customHeight="1" x14ac:dyDescent="0.15">
      <c r="B44" s="186"/>
      <c r="C44" s="193"/>
      <c r="D44" s="191" t="s">
        <v>188</v>
      </c>
      <c r="E44" s="941" t="s">
        <v>236</v>
      </c>
      <c r="F44" s="942"/>
      <c r="G44" s="560">
        <f>+ｱ.燃え殻!$AK$30</f>
        <v>0</v>
      </c>
      <c r="H44" s="560">
        <f>+ｲ.汚泥!$AK$30</f>
        <v>2</v>
      </c>
      <c r="I44" s="560">
        <f>+ｳ.廃油!$AK$30</f>
        <v>0</v>
      </c>
      <c r="J44" s="560">
        <f>+ｴ.廃酸!$AK$30</f>
        <v>0</v>
      </c>
      <c r="K44" s="560">
        <f>+ｵ.廃ｱﾙｶﾘ!$AK$30</f>
        <v>0</v>
      </c>
      <c r="L44" s="560">
        <f>+ｶ.廃ﾌﾟﾗ類!$AK$30</f>
        <v>2.5</v>
      </c>
      <c r="M44" s="560">
        <f>+ｷ.紙くず!$AK$30</f>
        <v>0</v>
      </c>
      <c r="N44" s="560">
        <f>+ｸ.木くず!$AK$30</f>
        <v>1</v>
      </c>
      <c r="O44" s="560">
        <f>+ｹ.繊維くず!$AK$30</f>
        <v>0</v>
      </c>
      <c r="P44" s="560">
        <f>+ｺ.動植物性残さ!$AK$30</f>
        <v>0</v>
      </c>
      <c r="Q44" s="560">
        <f>+ｻ.動物系固形不要物!$AK$30</f>
        <v>0</v>
      </c>
      <c r="R44" s="560">
        <f>+ｼ.ｺﾞﾑくず!$AK$30</f>
        <v>0</v>
      </c>
      <c r="S44" s="560">
        <f>+ｽ.金属くず!$AK$30</f>
        <v>4</v>
      </c>
      <c r="T44" s="560">
        <f>+ｾ.ｶﾞﾗｽ･ｺﾝｸﾘ･陶磁器くず!$AK$30</f>
        <v>0</v>
      </c>
      <c r="U44" s="560">
        <f>+ｿ.鉱さい!$AK$30</f>
        <v>0</v>
      </c>
      <c r="V44" s="560">
        <f>+ﾀ.がれき類!$AK$30</f>
        <v>200</v>
      </c>
      <c r="W44" s="560">
        <f>+ﾁ.動物のふん尿!$AK$30</f>
        <v>0</v>
      </c>
      <c r="X44" s="560">
        <f>+ﾂ.動物の死体!$AK$30</f>
        <v>0</v>
      </c>
      <c r="Y44" s="560">
        <f>+ﾃ.ばいじん!$AK$30</f>
        <v>0</v>
      </c>
      <c r="Z44" s="561">
        <f>+ﾄ.混合廃棄物その他!$AK$30</f>
        <v>35</v>
      </c>
      <c r="AA44" s="562">
        <f t="shared" si="4"/>
        <v>244.5</v>
      </c>
    </row>
    <row r="45" spans="2:27" ht="24" customHeight="1" x14ac:dyDescent="0.15">
      <c r="B45" s="186"/>
      <c r="C45" s="193"/>
      <c r="D45" s="584" t="s">
        <v>190</v>
      </c>
      <c r="E45" s="968" t="s">
        <v>237</v>
      </c>
      <c r="F45" s="969"/>
      <c r="G45" s="563">
        <f>+ｱ.燃え殻!$AR$24</f>
        <v>0</v>
      </c>
      <c r="H45" s="563">
        <f>+ｲ.汚泥!$AR$24</f>
        <v>10</v>
      </c>
      <c r="I45" s="563">
        <f>+ｳ.廃油!$AR$24</f>
        <v>0</v>
      </c>
      <c r="J45" s="563">
        <f>+ｴ.廃酸!$AR$24</f>
        <v>0</v>
      </c>
      <c r="K45" s="563">
        <f>+ｵ.廃ｱﾙｶﾘ!$AR$24</f>
        <v>0</v>
      </c>
      <c r="L45" s="563">
        <f>+ｶ.廃ﾌﾟﾗ類!$AR$24</f>
        <v>5</v>
      </c>
      <c r="M45" s="563">
        <f>+ｷ.紙くず!$AR$24</f>
        <v>0</v>
      </c>
      <c r="N45" s="563">
        <f>+ｸ.木くず!$AR$24</f>
        <v>4</v>
      </c>
      <c r="O45" s="563">
        <f>+ｹ.繊維くず!$AR$24</f>
        <v>0</v>
      </c>
      <c r="P45" s="563">
        <f>+ｺ.動植物性残さ!$AR$24</f>
        <v>0</v>
      </c>
      <c r="Q45" s="563">
        <f>+ｻ.動物系固形不要物!$AR$24</f>
        <v>0</v>
      </c>
      <c r="R45" s="563">
        <f>+ｼ.ｺﾞﾑくず!$AR$24</f>
        <v>0</v>
      </c>
      <c r="S45" s="563">
        <f>+ｽ.金属くず!$AR$24</f>
        <v>11</v>
      </c>
      <c r="T45" s="563">
        <f>+ｾ.ｶﾞﾗｽ･ｺﾝｸﾘ･陶磁器くず!$AR$24</f>
        <v>0</v>
      </c>
      <c r="U45" s="563">
        <f>+ｿ.鉱さい!$AR$24</f>
        <v>0</v>
      </c>
      <c r="V45" s="563">
        <f>+ﾀ.がれき類!$AR$24</f>
        <v>1000</v>
      </c>
      <c r="W45" s="563">
        <f>+ﾁ.動物のふん尿!$AR$24</f>
        <v>0</v>
      </c>
      <c r="X45" s="563">
        <f>+ﾂ.動物の死体!$AR$24</f>
        <v>0</v>
      </c>
      <c r="Y45" s="563">
        <f>+ﾃ.ばいじん!$AR$24</f>
        <v>0</v>
      </c>
      <c r="Z45" s="564">
        <f>+ﾄ.混合廃棄物その他!$AR$24</f>
        <v>80</v>
      </c>
      <c r="AA45" s="565">
        <f t="shared" si="4"/>
        <v>1110</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21.4</v>
      </c>
      <c r="I55" s="634">
        <f t="shared" si="10"/>
        <v>0</v>
      </c>
      <c r="J55" s="634">
        <f t="shared" si="10"/>
        <v>0</v>
      </c>
      <c r="K55" s="634">
        <f t="shared" si="10"/>
        <v>0</v>
      </c>
      <c r="L55" s="634">
        <f t="shared" si="10"/>
        <v>11.4</v>
      </c>
      <c r="M55" s="634">
        <f t="shared" si="10"/>
        <v>0</v>
      </c>
      <c r="N55" s="634">
        <f t="shared" si="10"/>
        <v>8.3000000000000007</v>
      </c>
      <c r="O55" s="634">
        <f t="shared" si="10"/>
        <v>0</v>
      </c>
      <c r="P55" s="634">
        <f t="shared" si="10"/>
        <v>0</v>
      </c>
      <c r="Q55" s="634">
        <f t="shared" si="10"/>
        <v>0</v>
      </c>
      <c r="R55" s="634">
        <f t="shared" si="10"/>
        <v>0</v>
      </c>
      <c r="S55" s="634">
        <f t="shared" si="10"/>
        <v>23.3</v>
      </c>
      <c r="T55" s="634">
        <f t="shared" si="10"/>
        <v>0</v>
      </c>
      <c r="U55" s="634">
        <f t="shared" si="10"/>
        <v>0</v>
      </c>
      <c r="V55" s="634">
        <f t="shared" si="10"/>
        <v>2189.3000000000002</v>
      </c>
      <c r="W55" s="634">
        <f t="shared" si="10"/>
        <v>0</v>
      </c>
      <c r="X55" s="634">
        <f t="shared" si="10"/>
        <v>0</v>
      </c>
      <c r="Y55" s="634">
        <f t="shared" si="10"/>
        <v>0</v>
      </c>
      <c r="Z55" s="634">
        <f t="shared" si="10"/>
        <v>161.9</v>
      </c>
      <c r="AA55" s="633">
        <f>+AA9+AA19+AA20</f>
        <v>2415.6000000000004</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H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3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令和６年６月 ３０日</v>
      </c>
      <c r="Q11" s="1028"/>
      <c r="R11" s="1028"/>
      <c r="S11" s="1028"/>
      <c r="T11" s="1029"/>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東京都江東区豊洲5-6-36</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株式会社ミライト・ワン
代表取締役社長　中山俊樹</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03-6807-3725</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株式会社ミライト・ワン</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t="str">
        <f>表紙!P49</f>
        <v>新規</v>
      </c>
      <c r="Q25" s="989"/>
      <c r="R25" s="989"/>
      <c r="S25" s="989"/>
      <c r="T25" s="989"/>
      <c r="U25" s="990"/>
    </row>
    <row r="26" spans="1:22" ht="26.25" customHeight="1" x14ac:dyDescent="0.15">
      <c r="C26" s="1002" t="s">
        <v>11</v>
      </c>
      <c r="D26" s="1003"/>
      <c r="E26" s="1004"/>
      <c r="F26" s="1021" t="str">
        <f>+表紙!F50</f>
        <v>東京都江東区豊洲5-6-36</v>
      </c>
      <c r="G26" s="1022"/>
      <c r="H26" s="1022"/>
      <c r="I26" s="1022"/>
      <c r="J26" s="1022"/>
      <c r="K26" s="1022"/>
      <c r="L26" s="1022"/>
      <c r="M26" s="1022"/>
      <c r="N26" s="454" t="s">
        <v>172</v>
      </c>
      <c r="O26" s="383"/>
      <c r="P26" s="383"/>
      <c r="Q26" s="1016" t="str">
        <f>IF(+表紙!Q50="","",+表紙!Q50)</f>
        <v>03-6417-4943</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電気通信工事業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7802</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3，635名</v>
      </c>
      <c r="G37" s="1062"/>
      <c r="H37" s="1062"/>
      <c r="I37" s="1062"/>
      <c r="J37" s="1062"/>
      <c r="K37" s="1062"/>
      <c r="L37" s="1062"/>
      <c r="M37" s="1062"/>
      <c r="N37" s="1062"/>
      <c r="O37" s="1062"/>
      <c r="P37" s="1062"/>
      <c r="Q37" s="1062"/>
      <c r="R37" s="1062"/>
      <c r="S37" s="1062"/>
      <c r="T37" s="1062"/>
      <c r="U37" s="1063"/>
    </row>
    <row r="38" spans="3:21" ht="14.1"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4.1"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4.1"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4.1"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4.1"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4.1"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4.1"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4.1"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4.1"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4.1"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4.1"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4.1"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4.1"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4.1"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4.1"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4.1"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4.1"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4.1"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4.1"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4.1"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6</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1305.6000000000001</v>
      </c>
      <c r="L66" s="1068"/>
      <c r="M66" s="1068"/>
      <c r="N66" s="1068"/>
      <c r="O66" s="1068"/>
      <c r="P66" s="300" t="s">
        <v>13</v>
      </c>
      <c r="Q66" s="1066"/>
      <c r="R66" s="1066"/>
      <c r="S66" s="1066"/>
      <c r="T66" s="1066"/>
      <c r="U66" s="1067"/>
      <c r="V66" s="467"/>
      <c r="W66" s="467"/>
      <c r="X66" s="391"/>
    </row>
    <row r="67" spans="1:24" ht="14.1"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92"/>
      <c r="D70" s="1071"/>
      <c r="E70" s="1074"/>
      <c r="F70" s="1052" t="str">
        <f>IF(COUNTA(表紙!F94)=1,+表紙!F94,"")</f>
        <v>中間処理業者のリサイクル率の高い業者の調査、選定</v>
      </c>
      <c r="G70" s="1053"/>
      <c r="H70" s="1053"/>
      <c r="I70" s="1053"/>
      <c r="J70" s="1053"/>
      <c r="K70" s="1053"/>
      <c r="L70" s="1053"/>
      <c r="M70" s="1053"/>
      <c r="N70" s="1053"/>
      <c r="O70" s="1053"/>
      <c r="P70" s="1053"/>
      <c r="Q70" s="1053"/>
      <c r="R70" s="1053"/>
      <c r="S70" s="1053"/>
      <c r="T70" s="1053"/>
      <c r="U70" s="1054"/>
      <c r="V70" s="308"/>
    </row>
    <row r="71" spans="1:24" ht="14.1"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4.1"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4.1"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4.1"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4.1"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4.1"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4.1"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6</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1110</v>
      </c>
      <c r="L81" s="1068"/>
      <c r="M81" s="1068"/>
      <c r="N81" s="1068"/>
      <c r="O81" s="1068"/>
      <c r="P81" s="303" t="s">
        <v>13</v>
      </c>
      <c r="Q81" s="1066"/>
      <c r="R81" s="1066"/>
      <c r="S81" s="1066"/>
      <c r="T81" s="1066"/>
      <c r="U81" s="1067"/>
      <c r="V81" s="467"/>
      <c r="W81" s="467"/>
      <c r="X81" s="309"/>
    </row>
    <row r="82" spans="1:24" ht="14.1"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9"/>
      <c r="D85" s="1047"/>
      <c r="E85" s="1044"/>
      <c r="F85" s="1052" t="str">
        <f>IF(COUNTA(表紙!F109)=1,+表紙!F109,"")</f>
        <v>リサイクル率の高い処理業者への切り替えを順次実施予定</v>
      </c>
      <c r="G85" s="1053"/>
      <c r="H85" s="1053"/>
      <c r="I85" s="1053"/>
      <c r="J85" s="1053"/>
      <c r="K85" s="1053"/>
      <c r="L85" s="1053"/>
      <c r="M85" s="1053"/>
      <c r="N85" s="1053"/>
      <c r="O85" s="1053"/>
      <c r="P85" s="1053"/>
      <c r="Q85" s="1053"/>
      <c r="R85" s="1053"/>
      <c r="S85" s="1053"/>
      <c r="T85" s="1053"/>
      <c r="U85" s="1054"/>
      <c r="V85" s="321"/>
    </row>
    <row r="86" spans="1:24" ht="14.1"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4.1"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4.1"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4.1"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4.1"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4.1"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4.1"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4.1"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7"/>
      <c r="E96" s="1044"/>
      <c r="F96" s="1052" t="str">
        <f>IF(COUNTA(表紙!F120)=1,+表紙!F120,"")</f>
        <v>混合廃棄物のプラスチック、金属くず等</v>
      </c>
      <c r="G96" s="1053"/>
      <c r="H96" s="1053"/>
      <c r="I96" s="1053"/>
      <c r="J96" s="1053"/>
      <c r="K96" s="1053"/>
      <c r="L96" s="1053"/>
      <c r="M96" s="1053"/>
      <c r="N96" s="1053"/>
      <c r="O96" s="1053"/>
      <c r="P96" s="1053"/>
      <c r="Q96" s="1053"/>
      <c r="R96" s="1053"/>
      <c r="S96" s="1053"/>
      <c r="T96" s="1053"/>
      <c r="U96" s="1054"/>
      <c r="V96" s="321"/>
    </row>
    <row r="97" spans="3:25" ht="14.1"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4.1"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4.1"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4.1"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7"/>
      <c r="E102" s="1044"/>
      <c r="F102" s="1099" t="str">
        <f>IF(COUNTA(表紙!F126)=1,+表紙!F126,"")</f>
        <v>混合廃棄物のプラスチック、金属くず等をより徹底した分別を実施予定</v>
      </c>
      <c r="G102" s="1100"/>
      <c r="H102" s="1100"/>
      <c r="I102" s="1100"/>
      <c r="J102" s="1100"/>
      <c r="K102" s="1100"/>
      <c r="L102" s="1100"/>
      <c r="M102" s="1100"/>
      <c r="N102" s="1100"/>
      <c r="O102" s="1100"/>
      <c r="P102" s="1100"/>
      <c r="Q102" s="1100"/>
      <c r="R102" s="1100"/>
      <c r="S102" s="1100"/>
      <c r="T102" s="1100"/>
      <c r="U102" s="1101"/>
      <c r="V102" s="321"/>
    </row>
    <row r="103" spans="3:25" ht="14.1"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4.1"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4.1"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4.1"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4.1"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4.1"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4.1"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4.1"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4.1"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4.1"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4.1"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4.1"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4.1"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4.1"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4.1"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4.1"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4.1"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4.1"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4.1"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4.1"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4.1"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8.1"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4.1"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4.1"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4.1"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4.1"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4.1"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4.1"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4.1"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4.1"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4.1"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8.1"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4.1"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4.1"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4.1"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4.1"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4.1"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4.1"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4.1"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4.1"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4.1"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4.1"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4.1"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4.1"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4.1"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4.1"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4.1"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4.1"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4.1"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4.1"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4.1"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4.1"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4.1"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4.1"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4.1"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4.1"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47"/>
      <c r="E184" s="1044"/>
      <c r="F184" s="1115" t="s">
        <v>267</v>
      </c>
      <c r="G184" s="1116"/>
      <c r="H184" s="1116"/>
      <c r="I184" s="1116"/>
      <c r="J184" s="1116"/>
      <c r="K184" s="1075">
        <f>+表紙!K208</f>
        <v>1305.6000000000001</v>
      </c>
      <c r="L184" s="1075"/>
      <c r="M184" s="1075"/>
      <c r="N184" s="1075"/>
      <c r="O184" s="1075"/>
      <c r="P184" s="327" t="s">
        <v>13</v>
      </c>
      <c r="Q184" s="1105" t="s">
        <v>293</v>
      </c>
      <c r="R184" s="1106"/>
      <c r="S184" s="1106"/>
      <c r="T184" s="1106"/>
      <c r="U184" s="1107"/>
      <c r="V184" s="467"/>
      <c r="W184" s="467"/>
      <c r="X184" s="321"/>
      <c r="Y184" s="341"/>
    </row>
    <row r="185" spans="3:25" ht="43.35" customHeight="1" x14ac:dyDescent="0.15">
      <c r="C185" s="325"/>
      <c r="D185" s="1047"/>
      <c r="E185" s="1044"/>
      <c r="F185" s="328"/>
      <c r="G185" s="798" t="s">
        <v>223</v>
      </c>
      <c r="H185" s="799"/>
      <c r="I185" s="799"/>
      <c r="J185" s="799"/>
      <c r="K185" s="1075">
        <f>+表紙!K209</f>
        <v>171.99999999999997</v>
      </c>
      <c r="L185" s="1075"/>
      <c r="M185" s="1075"/>
      <c r="N185" s="1075"/>
      <c r="O185" s="1075"/>
      <c r="P185" s="459" t="s">
        <v>13</v>
      </c>
      <c r="Q185" s="1108"/>
      <c r="R185" s="1109"/>
      <c r="S185" s="1109"/>
      <c r="T185" s="1109"/>
      <c r="U185" s="1110"/>
      <c r="V185" s="467"/>
      <c r="W185" s="467"/>
      <c r="X185" s="321"/>
      <c r="Y185" s="341"/>
    </row>
    <row r="186" spans="3:25" ht="43.35" customHeight="1" x14ac:dyDescent="0.15">
      <c r="C186" s="325"/>
      <c r="D186" s="1047"/>
      <c r="E186" s="1044"/>
      <c r="F186" s="328"/>
      <c r="G186" s="798" t="s">
        <v>224</v>
      </c>
      <c r="H186" s="799"/>
      <c r="I186" s="799"/>
      <c r="J186" s="799"/>
      <c r="K186" s="1075">
        <f>+表紙!K210</f>
        <v>1133.5999999999999</v>
      </c>
      <c r="L186" s="1075"/>
      <c r="M186" s="1075"/>
      <c r="N186" s="1075"/>
      <c r="O186" s="1075"/>
      <c r="P186" s="459" t="s">
        <v>13</v>
      </c>
      <c r="Q186" s="1108"/>
      <c r="R186" s="1109"/>
      <c r="S186" s="1109"/>
      <c r="T186" s="1109"/>
      <c r="U186" s="1110"/>
      <c r="V186" s="467"/>
      <c r="W186" s="467"/>
      <c r="X186" s="321"/>
      <c r="Y186" s="341"/>
    </row>
    <row r="187" spans="3:25" ht="43.3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3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4.1"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7"/>
      <c r="E190" s="1044"/>
      <c r="F190" s="1052" t="str">
        <f>IF(COUNTA(表紙!F214)=1,+表紙!F214,"")</f>
        <v>優良処分業者、普通の処分業者に委託し、適正に処理されていることを確認してきました。</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4.1"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4.1"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4.1"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4.1"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4.1"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4.1"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4.1"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4.1"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1110</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244.5</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1110</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4.1"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7"/>
      <c r="E207" s="1044"/>
      <c r="F207" s="1052" t="str">
        <f>IF(COUNTA(表紙!F231)=1,+表紙!F231,"")</f>
        <v>優良処分業者への委託量を増やす</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4.1"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4.1"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4.1"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4.1"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4.1"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4.1"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4.1"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4.1"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1.1"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1.1"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349999999999994"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1.1"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2024-06-28T05:09:02Z</dcterms:created>
  <dcterms:modified xsi:type="dcterms:W3CDTF">2024-09-09T03:50:47Z</dcterms:modified>
</cp:coreProperties>
</file>