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700" yWindow="6585" windowWidth="16230" windowHeight="5355"/>
  </bookViews>
  <sheets>
    <sheet name="１収益的収入及び支出" sheetId="7" r:id="rId1"/>
    <sheet name="資本的収入及び支出" sheetId="8" r:id="rId2"/>
    <sheet name="２,3,4,5キャッシュフロー計算書" sheetId="26" r:id="rId3"/>
    <sheet name="６給与費明細書(1)" sheetId="21" r:id="rId4"/>
    <sheet name="給与費明細書(2)" sheetId="11" r:id="rId5"/>
    <sheet name="給与費明細書(3)ｱ,ｲ" sheetId="12" r:id="rId6"/>
    <sheet name="給与費明細書(3)ｳ" sheetId="14" r:id="rId7"/>
    <sheet name="給与費明細書(3)ｴ" sheetId="15" r:id="rId8"/>
    <sheet name="７債務負担行為" sheetId="16" r:id="rId9"/>
    <sheet name="８,９,10,11貸借対照表（31年度）" sheetId="27" r:id="rId10"/>
    <sheet name="注記" sheetId="29" r:id="rId11"/>
    <sheet name="12,13,14損益計算書（30年度）" sheetId="24" r:id="rId12"/>
    <sheet name="15,16,17,18貸借対照表（30年度）" sheetId="30" r:id="rId13"/>
  </sheets>
  <externalReferences>
    <externalReference r:id="rId14"/>
  </externalReferences>
  <definedNames>
    <definedName name="_xlnm.Print_Area" localSheetId="11">'12,13,14損益計算書（30年度）'!$A:$N</definedName>
    <definedName name="_xlnm.Print_Area" localSheetId="12">'15,16,17,18貸借対照表（30年度）'!$A$1:$P$476</definedName>
    <definedName name="_xlnm.Print_Area" localSheetId="0">'１収益的収入及び支出'!$A$1:$O$116</definedName>
    <definedName name="_xlnm.Print_Area" localSheetId="2">'２,3,4,5キャッシュフロー計算書'!$A$1:$M$190</definedName>
    <definedName name="_xlnm.Print_Area" localSheetId="3">'６給与費明細書(1)'!$A$1:$AC$52</definedName>
    <definedName name="_xlnm.Print_Area" localSheetId="8">'７債務負担行為'!$A$1:$H$28</definedName>
    <definedName name="_xlnm.Print_Area" localSheetId="9">'８,９,10,11貸借対照表（31年度）'!$A$1:$P$475</definedName>
    <definedName name="_xlnm.Print_Area" localSheetId="4">'給与費明細書(2)'!$A$1:$AO$15</definedName>
    <definedName name="_xlnm.Print_Area" localSheetId="5">'給与費明細書(3)ｱ,ｲ'!$A$1:$AX$31</definedName>
    <definedName name="_xlnm.Print_Area" localSheetId="6">'給与費明細書(3)ｳ'!$A$1:$BB$23</definedName>
    <definedName name="_xlnm.Print_Area" localSheetId="7">'給与費明細書(3)ｴ'!$A$1:$AX$78</definedName>
    <definedName name="_xlnm.Print_Area" localSheetId="1">資本的収入及び支出!$A$1:$O$65</definedName>
    <definedName name="_xlnm.Print_Area" localSheetId="10">注記!$A$1:$BC$114</definedName>
    <definedName name="Z_B3FB6617_0949_4E28_A4E3_63DE5BD0CC0A_.wvu.PrintArea" localSheetId="11" hidden="1">'12,13,14損益計算書（30年度）'!$A$2:$N$24</definedName>
    <definedName name="Z_B3FB6617_0949_4E28_A4E3_63DE5BD0CC0A_.wvu.PrintArea" localSheetId="12" hidden="1">'15,16,17,18貸借対照表（30年度）'!$A$1:$O$28</definedName>
    <definedName name="Z_B3FB6617_0949_4E28_A4E3_63DE5BD0CC0A_.wvu.PrintArea" localSheetId="0" hidden="1">'１収益的収入及び支出'!$B$1:$O$16</definedName>
    <definedName name="Z_B3FB6617_0949_4E28_A4E3_63DE5BD0CC0A_.wvu.PrintArea" localSheetId="2" hidden="1">'２,3,4,5キャッシュフロー計算書'!#REF!</definedName>
    <definedName name="Z_B3FB6617_0949_4E28_A4E3_63DE5BD0CC0A_.wvu.PrintArea" localSheetId="9" hidden="1">'８,９,10,11貸借対照表（31年度）'!$A$1:$P$29</definedName>
    <definedName name="Z_B3FB6617_0949_4E28_A4E3_63DE5BD0CC0A_.wvu.PrintArea" localSheetId="1" hidden="1">資本的収入及び支出!$B$2:$O$62</definedName>
    <definedName name="Z_B3FB6617_0949_4E28_A4E3_63DE5BD0CC0A_.wvu.PrintArea" localSheetId="10" hidden="1">注記!$A$1:$Q$42</definedName>
    <definedName name="Z_B3FB6617_0949_4E28_A4E3_63DE5BD0CC0A_.wvu.PrintTitles" localSheetId="11" hidden="1">'12,13,14損益計算書（30年度）'!$5:$6</definedName>
    <definedName name="Z_B3FB6617_0949_4E28_A4E3_63DE5BD0CC0A_.wvu.PrintTitles" localSheetId="12" hidden="1">'15,16,17,18貸借対照表（30年度）'!$6:$7</definedName>
    <definedName name="Z_B3FB6617_0949_4E28_A4E3_63DE5BD0CC0A_.wvu.PrintTitles" localSheetId="0" hidden="1">'１収益的収入及び支出'!$8:$8</definedName>
    <definedName name="Z_B3FB6617_0949_4E28_A4E3_63DE5BD0CC0A_.wvu.PrintTitles" localSheetId="2" hidden="1">'２,3,4,5キャッシュフロー計算書'!#REF!</definedName>
    <definedName name="Z_B3FB6617_0949_4E28_A4E3_63DE5BD0CC0A_.wvu.PrintTitles" localSheetId="9" hidden="1">'８,９,10,11貸借対照表（31年度）'!$6:$7</definedName>
    <definedName name="Z_B3FB6617_0949_4E28_A4E3_63DE5BD0CC0A_.wvu.PrintTitles" localSheetId="1" hidden="1">資本的収入及び支出!$5:$5</definedName>
    <definedName name="Z_B3FB6617_0949_4E28_A4E3_63DE5BD0CC0A_.wvu.PrintTitles" localSheetId="10" hidden="1">注記!#REF!</definedName>
  </definedNames>
  <calcPr calcId="162913"/>
</workbook>
</file>

<file path=xl/calcChain.xml><?xml version="1.0" encoding="utf-8"?>
<calcChain xmlns="http://schemas.openxmlformats.org/spreadsheetml/2006/main">
  <c r="M69" i="27" l="1"/>
  <c r="I38" i="21" l="1"/>
  <c r="K214" i="30" l="1"/>
  <c r="M458" i="30"/>
  <c r="M455" i="30"/>
  <c r="O459" i="30" s="1"/>
  <c r="O460" i="30" s="1"/>
  <c r="K440" i="30"/>
  <c r="K436" i="30"/>
  <c r="K434" i="30"/>
  <c r="M420" i="30"/>
  <c r="O424" i="30" s="1"/>
  <c r="M410" i="30"/>
  <c r="O411" i="30" s="1"/>
  <c r="O399" i="30"/>
  <c r="M388" i="30"/>
  <c r="K376" i="30"/>
  <c r="K374" i="30"/>
  <c r="K372" i="30"/>
  <c r="K349" i="30"/>
  <c r="M350" i="30" s="1"/>
  <c r="O351" i="30" s="1"/>
  <c r="O352" i="30" s="1"/>
  <c r="M347" i="30"/>
  <c r="K333" i="30"/>
  <c r="K328" i="30"/>
  <c r="K326" i="30"/>
  <c r="M320" i="30"/>
  <c r="M315" i="30"/>
  <c r="M310" i="30"/>
  <c r="M306" i="30"/>
  <c r="M274" i="30"/>
  <c r="M272" i="30"/>
  <c r="O280" i="30" s="1"/>
  <c r="M267" i="30"/>
  <c r="M258" i="30"/>
  <c r="K253" i="30"/>
  <c r="I250" i="30"/>
  <c r="K251" i="30" s="1"/>
  <c r="K249" i="30"/>
  <c r="I248" i="30"/>
  <c r="K247" i="30"/>
  <c r="M229" i="30"/>
  <c r="M226" i="30"/>
  <c r="O230" i="30" s="1"/>
  <c r="O231" i="30" s="1"/>
  <c r="K212" i="30"/>
  <c r="K208" i="30"/>
  <c r="K201" i="30"/>
  <c r="M195" i="30"/>
  <c r="M190" i="30"/>
  <c r="O197" i="30" s="1"/>
  <c r="M185" i="30"/>
  <c r="O186" i="30" s="1"/>
  <c r="M181" i="30"/>
  <c r="M154" i="30"/>
  <c r="O160" i="30" s="1"/>
  <c r="M149" i="30"/>
  <c r="M137" i="30"/>
  <c r="K132" i="30"/>
  <c r="K130" i="30"/>
  <c r="K128" i="30"/>
  <c r="K126" i="30"/>
  <c r="M134" i="30" s="1"/>
  <c r="O150" i="30" s="1"/>
  <c r="M112" i="30"/>
  <c r="M109" i="30"/>
  <c r="K97" i="30"/>
  <c r="K95" i="30"/>
  <c r="K93" i="30"/>
  <c r="K91" i="30"/>
  <c r="K89" i="30"/>
  <c r="M81" i="30"/>
  <c r="M79" i="30"/>
  <c r="M73" i="30"/>
  <c r="M68" i="30"/>
  <c r="M64" i="30"/>
  <c r="O69" i="30" s="1"/>
  <c r="M43" i="30"/>
  <c r="K36" i="30"/>
  <c r="M37" i="30" s="1"/>
  <c r="M35" i="30"/>
  <c r="M32" i="30"/>
  <c r="M21" i="30"/>
  <c r="K16" i="30"/>
  <c r="K14" i="30"/>
  <c r="I13" i="30"/>
  <c r="I11" i="30"/>
  <c r="K12" i="30" s="1"/>
  <c r="K10" i="30"/>
  <c r="AV74" i="29"/>
  <c r="AV73" i="29"/>
  <c r="AV72" i="29"/>
  <c r="AV71" i="29"/>
  <c r="AV69" i="29"/>
  <c r="AV68" i="29"/>
  <c r="AV67" i="29"/>
  <c r="AL66" i="29"/>
  <c r="AB66" i="29"/>
  <c r="AV66" i="29" s="1"/>
  <c r="R66" i="29"/>
  <c r="AV65" i="29"/>
  <c r="AV64" i="29"/>
  <c r="K203" i="27"/>
  <c r="K210" i="27"/>
  <c r="K208" i="27"/>
  <c r="M32" i="27"/>
  <c r="K31" i="27"/>
  <c r="AG3" i="11"/>
  <c r="AD3" i="11"/>
  <c r="AA3" i="11"/>
  <c r="X3" i="11"/>
  <c r="U3" i="11"/>
  <c r="R3" i="11"/>
  <c r="O3" i="11"/>
  <c r="L3" i="11"/>
  <c r="I3" i="11"/>
  <c r="F3" i="11"/>
  <c r="I47" i="21"/>
  <c r="I37" i="21"/>
  <c r="O44" i="30" l="1"/>
  <c r="M380" i="30"/>
  <c r="O389" i="30" s="1"/>
  <c r="O400" i="30" s="1"/>
  <c r="M441" i="30"/>
  <c r="O442" i="30" s="1"/>
  <c r="O443" i="30" s="1"/>
  <c r="O461" i="30" s="1"/>
  <c r="M98" i="30"/>
  <c r="O99" i="30" s="1"/>
  <c r="O322" i="30"/>
  <c r="O82" i="30"/>
  <c r="O100" i="30" s="1"/>
  <c r="O115" i="30" s="1"/>
  <c r="O113" i="30"/>
  <c r="O114" i="30" s="1"/>
  <c r="O311" i="30"/>
  <c r="M336" i="30"/>
  <c r="O337" i="30" s="1"/>
  <c r="O338" i="30" s="1"/>
  <c r="O353" i="30" s="1"/>
  <c r="M215" i="30"/>
  <c r="O216" i="30" s="1"/>
  <c r="O217" i="30" s="1"/>
  <c r="O232" i="30" s="1"/>
  <c r="O161" i="30"/>
  <c r="M18" i="30"/>
  <c r="O33" i="30" s="1"/>
  <c r="O45" i="30" s="1"/>
  <c r="M255" i="30"/>
  <c r="O270" i="30" s="1"/>
  <c r="O281" i="30" s="1"/>
  <c r="H15" i="16"/>
  <c r="H14" i="16"/>
  <c r="I86" i="24" l="1"/>
  <c r="K36" i="24"/>
  <c r="O36" i="24" s="1"/>
  <c r="M36" i="24" s="1"/>
  <c r="K38" i="24"/>
  <c r="O38" i="24" s="1"/>
  <c r="M38" i="24" s="1"/>
  <c r="I11" i="27"/>
  <c r="M152" i="27"/>
  <c r="I128" i="27"/>
  <c r="M75" i="27" l="1"/>
  <c r="I13" i="27" l="1"/>
  <c r="I9" i="27"/>
  <c r="M112" i="27"/>
  <c r="I126" i="27"/>
  <c r="K36" i="27" l="1"/>
  <c r="K38" i="8" l="1"/>
  <c r="M82" i="27" l="1"/>
  <c r="M43" i="27"/>
  <c r="M77" i="27" l="1"/>
  <c r="M42" i="24" l="1"/>
  <c r="K116" i="26"/>
  <c r="K5" i="26"/>
  <c r="K6" i="26"/>
  <c r="K7" i="26"/>
  <c r="K8" i="26"/>
  <c r="K9" i="26"/>
  <c r="K10" i="26"/>
  <c r="K11" i="26"/>
  <c r="K12" i="26"/>
  <c r="K13" i="26"/>
  <c r="K14" i="26"/>
  <c r="K15" i="26"/>
  <c r="K16" i="26"/>
  <c r="K17" i="26"/>
  <c r="K24" i="26"/>
  <c r="K25" i="26"/>
  <c r="K26" i="26"/>
  <c r="K27" i="26"/>
  <c r="K31" i="26"/>
  <c r="K35" i="26"/>
  <c r="K36" i="26"/>
  <c r="K41" i="26"/>
  <c r="X17" i="21" l="1"/>
  <c r="R17" i="21"/>
  <c r="X11" i="21"/>
  <c r="R11" i="21"/>
  <c r="X8" i="21"/>
  <c r="R8" i="21"/>
  <c r="AR21" i="14" l="1"/>
  <c r="AP21" i="14"/>
  <c r="AM21" i="14"/>
  <c r="AJ21" i="14"/>
  <c r="AG21" i="14"/>
  <c r="AE21" i="14"/>
  <c r="AB21" i="14"/>
  <c r="Y21" i="14"/>
  <c r="W21" i="14"/>
  <c r="T21" i="14"/>
  <c r="Q21" i="14"/>
  <c r="O21" i="14"/>
  <c r="AM4" i="11"/>
  <c r="X35" i="21"/>
  <c r="R35" i="21"/>
  <c r="O35" i="21"/>
  <c r="L35" i="21"/>
  <c r="S10" i="11" s="1"/>
  <c r="I35" i="21"/>
  <c r="F35" i="21"/>
  <c r="I34" i="21"/>
  <c r="I33" i="21"/>
  <c r="U32" i="21"/>
  <c r="AA32" i="21" s="1"/>
  <c r="U29" i="21"/>
  <c r="AA29" i="21" s="1"/>
  <c r="U26" i="21"/>
  <c r="AA26" i="21" s="1"/>
  <c r="U23" i="21"/>
  <c r="AA23" i="21" s="1"/>
  <c r="AA35" i="21" l="1"/>
  <c r="U35" i="21"/>
  <c r="G24" i="16" l="1"/>
  <c r="F25" i="16"/>
  <c r="F24" i="16"/>
  <c r="G25" i="16"/>
  <c r="B24" i="16"/>
  <c r="H9" i="16"/>
  <c r="H13" i="16"/>
  <c r="H12" i="16"/>
  <c r="H20" i="16"/>
  <c r="H17" i="16"/>
  <c r="H16" i="16"/>
  <c r="H18" i="16"/>
  <c r="K57" i="8" l="1"/>
  <c r="K26" i="8"/>
  <c r="K30" i="8"/>
  <c r="K15" i="7"/>
  <c r="K95" i="27" l="1"/>
  <c r="K87" i="27"/>
  <c r="M37" i="27"/>
  <c r="O44" i="27" s="1"/>
  <c r="K27" i="27" l="1"/>
  <c r="K87" i="26"/>
  <c r="C58" i="26" l="1"/>
  <c r="K136" i="26" l="1"/>
  <c r="K184" i="26" l="1"/>
  <c r="K165" i="26"/>
  <c r="K74" i="24" l="1"/>
  <c r="C107" i="26" l="1"/>
  <c r="C98" i="26"/>
  <c r="C49" i="26"/>
  <c r="C5" i="26"/>
  <c r="M457" i="27" l="1"/>
  <c r="M454" i="27"/>
  <c r="K439" i="27"/>
  <c r="K435" i="27"/>
  <c r="K433" i="27"/>
  <c r="M422" i="27"/>
  <c r="O429" i="27" s="1"/>
  <c r="M413" i="27"/>
  <c r="O418" i="27" s="1"/>
  <c r="O402" i="27"/>
  <c r="M391" i="27"/>
  <c r="K379" i="27"/>
  <c r="K377" i="27"/>
  <c r="K375" i="27"/>
  <c r="M353" i="27"/>
  <c r="M350" i="27"/>
  <c r="K336" i="27"/>
  <c r="K331" i="27"/>
  <c r="K329" i="27"/>
  <c r="M323" i="27"/>
  <c r="M318" i="27"/>
  <c r="M313" i="27"/>
  <c r="M309" i="27"/>
  <c r="M277" i="27"/>
  <c r="O283" i="27" s="1"/>
  <c r="M269" i="27"/>
  <c r="M260" i="27"/>
  <c r="K255" i="27"/>
  <c r="K253" i="27"/>
  <c r="K251" i="27"/>
  <c r="K249" i="27"/>
  <c r="M231" i="27"/>
  <c r="M228" i="27"/>
  <c r="K216" i="27"/>
  <c r="K214" i="27"/>
  <c r="M197" i="27"/>
  <c r="M192" i="27"/>
  <c r="O199" i="27" s="1"/>
  <c r="M187" i="27"/>
  <c r="M183" i="27"/>
  <c r="M154" i="27"/>
  <c r="O160" i="27" s="1"/>
  <c r="M149" i="27"/>
  <c r="M138" i="27"/>
  <c r="K133" i="27"/>
  <c r="K131" i="27"/>
  <c r="K129" i="27"/>
  <c r="K127" i="27"/>
  <c r="M109" i="27"/>
  <c r="K97" i="27"/>
  <c r="K93" i="27"/>
  <c r="K91" i="27"/>
  <c r="M80" i="27"/>
  <c r="O83" i="27" s="1"/>
  <c r="M65" i="27"/>
  <c r="M21" i="27"/>
  <c r="K16" i="27"/>
  <c r="K14" i="27"/>
  <c r="K12" i="27"/>
  <c r="K10" i="27"/>
  <c r="K175" i="26"/>
  <c r="K164" i="26"/>
  <c r="K163" i="26"/>
  <c r="K166" i="26" s="1"/>
  <c r="C162" i="26"/>
  <c r="C161" i="26"/>
  <c r="C160" i="26"/>
  <c r="C159" i="26"/>
  <c r="C158" i="26"/>
  <c r="C157" i="26"/>
  <c r="C156" i="26"/>
  <c r="C147" i="26"/>
  <c r="K126" i="26"/>
  <c r="K115" i="26"/>
  <c r="K114" i="26"/>
  <c r="C113" i="26"/>
  <c r="C112" i="26"/>
  <c r="C111" i="26"/>
  <c r="C110" i="26"/>
  <c r="C109" i="26"/>
  <c r="C108" i="26"/>
  <c r="K80" i="26"/>
  <c r="K67" i="26"/>
  <c r="K66" i="26"/>
  <c r="K65" i="26"/>
  <c r="C64" i="26"/>
  <c r="C63" i="26"/>
  <c r="C62" i="26"/>
  <c r="C61" i="26"/>
  <c r="C60" i="26"/>
  <c r="C59" i="26"/>
  <c r="K37" i="26"/>
  <c r="C17" i="26"/>
  <c r="C16" i="26"/>
  <c r="C15" i="26"/>
  <c r="C14" i="26"/>
  <c r="K20" i="26"/>
  <c r="K19" i="26"/>
  <c r="K18" i="26" l="1"/>
  <c r="K21" i="26" s="1"/>
  <c r="M217" i="27"/>
  <c r="O218" i="27" s="1"/>
  <c r="O325" i="27"/>
  <c r="O458" i="27"/>
  <c r="O459" i="27" s="1"/>
  <c r="O70" i="27"/>
  <c r="O188" i="27"/>
  <c r="O354" i="27"/>
  <c r="O355" i="27" s="1"/>
  <c r="O232" i="27"/>
  <c r="O233" i="27" s="1"/>
  <c r="O314" i="27"/>
  <c r="M339" i="27"/>
  <c r="O340" i="27" s="1"/>
  <c r="K68" i="26"/>
  <c r="K186" i="26"/>
  <c r="K188" i="26" s="1"/>
  <c r="K38" i="26"/>
  <c r="K117" i="26"/>
  <c r="K138" i="26" s="1"/>
  <c r="B138" i="26" s="1"/>
  <c r="M135" i="27"/>
  <c r="O150" i="27" s="1"/>
  <c r="O161" i="27" s="1"/>
  <c r="K32" i="26"/>
  <c r="M257" i="27"/>
  <c r="O273" i="27" s="1"/>
  <c r="O284" i="27" s="1"/>
  <c r="M383" i="27"/>
  <c r="O392" i="27" s="1"/>
  <c r="O403" i="27" s="1"/>
  <c r="M18" i="27"/>
  <c r="O33" i="27" s="1"/>
  <c r="O45" i="27" s="1"/>
  <c r="M98" i="27"/>
  <c r="O99" i="27" s="1"/>
  <c r="M440" i="27"/>
  <c r="O441" i="27" s="1"/>
  <c r="O442" i="27" s="1"/>
  <c r="O113" i="27"/>
  <c r="O114" i="27" s="1"/>
  <c r="O460" i="27" l="1"/>
  <c r="K89" i="26"/>
  <c r="O100" i="27"/>
  <c r="O115" i="27" s="1"/>
  <c r="K140" i="26"/>
  <c r="O341" i="27"/>
  <c r="O356" i="27" s="1"/>
  <c r="O219" i="27"/>
  <c r="O234" i="27" s="1"/>
  <c r="K40" i="26"/>
  <c r="B186" i="26"/>
  <c r="D24" i="16"/>
  <c r="J91" i="26" l="1"/>
  <c r="B89" i="26"/>
  <c r="J42" i="26"/>
  <c r="B40" i="26"/>
  <c r="E123" i="24"/>
  <c r="D123" i="24"/>
  <c r="M122" i="24"/>
  <c r="F122" i="24" s="1"/>
  <c r="E122" i="24"/>
  <c r="D122" i="24"/>
  <c r="E121" i="24"/>
  <c r="D121" i="24"/>
  <c r="E120" i="24"/>
  <c r="D120" i="24"/>
  <c r="K119" i="24"/>
  <c r="K113" i="24"/>
  <c r="E104" i="24"/>
  <c r="D104" i="24"/>
  <c r="K103" i="24"/>
  <c r="K98" i="24"/>
  <c r="E91" i="24"/>
  <c r="D91" i="24"/>
  <c r="M90" i="24"/>
  <c r="F90" i="24" s="1"/>
  <c r="E90" i="24"/>
  <c r="D90" i="24"/>
  <c r="C90" i="24"/>
  <c r="E89" i="24"/>
  <c r="D89" i="24"/>
  <c r="O88" i="24"/>
  <c r="K86" i="24"/>
  <c r="O86" i="24" s="1"/>
  <c r="M86" i="24" s="1"/>
  <c r="E84" i="24"/>
  <c r="D84" i="24"/>
  <c r="K83" i="24"/>
  <c r="K80" i="24"/>
  <c r="K78" i="24"/>
  <c r="K76" i="24"/>
  <c r="K67" i="24"/>
  <c r="E60" i="24"/>
  <c r="D60" i="24"/>
  <c r="K59" i="24"/>
  <c r="K52" i="24"/>
  <c r="E43" i="24"/>
  <c r="D43" i="24"/>
  <c r="F42" i="24"/>
  <c r="E42" i="24"/>
  <c r="D42" i="24"/>
  <c r="E41" i="24"/>
  <c r="D41" i="24"/>
  <c r="O40" i="24"/>
  <c r="E34" i="24"/>
  <c r="D34" i="24"/>
  <c r="K33" i="24"/>
  <c r="K28" i="24"/>
  <c r="E17" i="24"/>
  <c r="D17" i="24"/>
  <c r="K16" i="24"/>
  <c r="K9" i="24"/>
  <c r="H23" i="16"/>
  <c r="H22" i="16"/>
  <c r="H21" i="16"/>
  <c r="H19" i="16"/>
  <c r="H11" i="16"/>
  <c r="H10" i="16"/>
  <c r="H8" i="16"/>
  <c r="Z49" i="15"/>
  <c r="Z48" i="15"/>
  <c r="Z47" i="15"/>
  <c r="Z46" i="15"/>
  <c r="AR12" i="14"/>
  <c r="AP12" i="14"/>
  <c r="AM12" i="14"/>
  <c r="AJ12" i="14"/>
  <c r="AG12" i="14"/>
  <c r="AE12" i="14"/>
  <c r="AB12" i="14"/>
  <c r="Y12" i="14"/>
  <c r="W12" i="14"/>
  <c r="T12" i="14"/>
  <c r="Q12" i="14"/>
  <c r="O12" i="14"/>
  <c r="AG5" i="11"/>
  <c r="AD5" i="11"/>
  <c r="AA5" i="11"/>
  <c r="U5" i="11"/>
  <c r="R5" i="11"/>
  <c r="O5" i="11"/>
  <c r="L5" i="11"/>
  <c r="I5" i="11"/>
  <c r="F5" i="11"/>
  <c r="AJ5" i="11"/>
  <c r="X5" i="11"/>
  <c r="AM5" i="11"/>
  <c r="X47" i="21"/>
  <c r="R47" i="21"/>
  <c r="O47" i="21"/>
  <c r="L47" i="21"/>
  <c r="F47" i="21"/>
  <c r="X44" i="21"/>
  <c r="R44" i="21"/>
  <c r="O44" i="21"/>
  <c r="L44" i="21"/>
  <c r="I44" i="21"/>
  <c r="F44" i="21"/>
  <c r="X41" i="21"/>
  <c r="R41" i="21"/>
  <c r="O41" i="21"/>
  <c r="L41" i="21"/>
  <c r="I41" i="21"/>
  <c r="F41" i="21"/>
  <c r="X38" i="21"/>
  <c r="R38" i="21"/>
  <c r="O38" i="21"/>
  <c r="L38" i="21"/>
  <c r="I50" i="21"/>
  <c r="F38" i="21"/>
  <c r="I36" i="21"/>
  <c r="X20" i="21"/>
  <c r="R20" i="21"/>
  <c r="O20" i="21"/>
  <c r="L20" i="21"/>
  <c r="I20" i="21"/>
  <c r="F20" i="21"/>
  <c r="I19" i="21"/>
  <c r="I49" i="21" s="1"/>
  <c r="I18" i="21"/>
  <c r="I48" i="21" s="1"/>
  <c r="U17" i="21"/>
  <c r="U47" i="21" s="1"/>
  <c r="U14" i="21"/>
  <c r="U44" i="21" s="1"/>
  <c r="U11" i="21"/>
  <c r="U41" i="21" s="1"/>
  <c r="U8" i="21"/>
  <c r="K60" i="8"/>
  <c r="K56" i="8" s="1"/>
  <c r="K52" i="8"/>
  <c r="K49" i="8"/>
  <c r="K46" i="8"/>
  <c r="K44" i="8"/>
  <c r="K32" i="8"/>
  <c r="K24" i="8"/>
  <c r="K21" i="8"/>
  <c r="K18" i="8" s="1"/>
  <c r="K19" i="8"/>
  <c r="K13" i="8"/>
  <c r="K11" i="8"/>
  <c r="K9" i="8"/>
  <c r="K7" i="8"/>
  <c r="K109" i="7"/>
  <c r="K103" i="7"/>
  <c r="K100" i="7"/>
  <c r="K97" i="7"/>
  <c r="K95" i="7"/>
  <c r="K88" i="7"/>
  <c r="K81" i="7"/>
  <c r="K77" i="7"/>
  <c r="K75" i="7"/>
  <c r="K69" i="7"/>
  <c r="K61" i="7"/>
  <c r="K47" i="7"/>
  <c r="K45" i="7"/>
  <c r="K41" i="7"/>
  <c r="K39" i="7"/>
  <c r="K31" i="7"/>
  <c r="K26" i="7"/>
  <c r="K10" i="7"/>
  <c r="O50" i="21" l="1"/>
  <c r="R50" i="21"/>
  <c r="F13" i="11" s="1"/>
  <c r="S14" i="11" s="1"/>
  <c r="K6" i="8"/>
  <c r="K80" i="7"/>
  <c r="X50" i="21"/>
  <c r="H25" i="16"/>
  <c r="O104" i="24"/>
  <c r="M104" i="24" s="1"/>
  <c r="F104" i="24" s="1"/>
  <c r="O119" i="24"/>
  <c r="M119" i="24" s="1"/>
  <c r="L50" i="21"/>
  <c r="H24" i="16"/>
  <c r="F50" i="21"/>
  <c r="C42" i="24"/>
  <c r="K102" i="7"/>
  <c r="K37" i="8"/>
  <c r="O60" i="24"/>
  <c r="C60" i="24" s="1"/>
  <c r="O83" i="24"/>
  <c r="M83" i="24" s="1"/>
  <c r="U20" i="21"/>
  <c r="C122" i="24"/>
  <c r="O33" i="24"/>
  <c r="M33" i="24" s="1"/>
  <c r="O17" i="24"/>
  <c r="C17" i="24" s="1"/>
  <c r="K44" i="7"/>
  <c r="K48" i="8"/>
  <c r="K9" i="7"/>
  <c r="K60" i="7"/>
  <c r="C104" i="24"/>
  <c r="AA8" i="21"/>
  <c r="AA14" i="21"/>
  <c r="AA44" i="21" s="1"/>
  <c r="U38" i="21"/>
  <c r="U50" i="21" s="1"/>
  <c r="K25" i="7"/>
  <c r="AA11" i="21"/>
  <c r="AA41" i="21" s="1"/>
  <c r="AA17" i="21"/>
  <c r="AA47" i="21" s="1"/>
  <c r="O120" i="24" l="1"/>
  <c r="F10" i="11"/>
  <c r="S12" i="11" s="1"/>
  <c r="O34" i="24"/>
  <c r="K57" i="7"/>
  <c r="O84" i="24"/>
  <c r="O89" i="24" s="1"/>
  <c r="M60" i="24"/>
  <c r="F60" i="24" s="1"/>
  <c r="K62" i="8"/>
  <c r="K114" i="7"/>
  <c r="K34" i="8"/>
  <c r="M17" i="24"/>
  <c r="F17" i="24" s="1"/>
  <c r="M34" i="24"/>
  <c r="F34" i="24" s="1"/>
  <c r="C34" i="24"/>
  <c r="AA38" i="21"/>
  <c r="AA50" i="21" s="1"/>
  <c r="AA20" i="21"/>
  <c r="M120" i="24"/>
  <c r="F120" i="24" s="1"/>
  <c r="C120" i="24"/>
  <c r="O121" i="24"/>
  <c r="O123" i="24" s="1"/>
  <c r="M123" i="24" s="1"/>
  <c r="O41" i="24" l="1"/>
  <c r="M41" i="24" s="1"/>
  <c r="F41" i="24" s="1"/>
  <c r="C84" i="24"/>
  <c r="M84" i="24"/>
  <c r="F84" i="24" s="1"/>
  <c r="M89" i="24"/>
  <c r="F89" i="24" s="1"/>
  <c r="O91" i="24"/>
  <c r="C89" i="24"/>
  <c r="M121" i="24"/>
  <c r="F121" i="24" s="1"/>
  <c r="C121" i="24"/>
  <c r="C41" i="24" l="1"/>
  <c r="O43" i="24"/>
  <c r="M43" i="24" s="1"/>
  <c r="F43" i="24" s="1"/>
  <c r="M91" i="24"/>
  <c r="F91" i="24" s="1"/>
  <c r="C91" i="24"/>
  <c r="F123" i="24"/>
  <c r="C123" i="24"/>
  <c r="C43" i="24" l="1"/>
</calcChain>
</file>

<file path=xl/sharedStrings.xml><?xml version="1.0" encoding="utf-8"?>
<sst xmlns="http://schemas.openxmlformats.org/spreadsheetml/2006/main" count="1974" uniqueCount="668">
  <si>
    <t>１　業務活動によるキャッシュ・フロー</t>
    <rPh sb="2" eb="4">
      <t>ギョウム</t>
    </rPh>
    <rPh sb="4" eb="6">
      <t>カツドウ</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</si>
  <si>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</si>
  <si>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</si>
  <si>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</si>
  <si>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</si>
  <si>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</si>
  <si>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</si>
  <si>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</si>
  <si>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</si>
  <si>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</si>
  <si>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</si>
  <si>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</si>
  <si>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</si>
  <si>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</si>
  <si>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</si>
  <si>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</si>
  <si>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</si>
  <si>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</si>
  <si>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</si>
  <si>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</si>
  <si>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構築物</t>
    <rPh sb="0" eb="3">
      <t>コウチクブツ</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</si>
  <si>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</si>
  <si>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</si>
  <si>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</si>
  <si>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</si>
  <si>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</si>
  <si>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</si>
  <si>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</si>
  <si>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</si>
  <si>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</si>
  <si>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</si>
  <si>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</si>
  <si>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</si>
  <si>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</si>
  <si>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</si>
  <si>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</si>
  <si>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</si>
  <si>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</si>
  <si>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</si>
  <si>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</si>
  <si>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</si>
  <si>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</si>
  <si>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</si>
  <si>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</si>
  <si>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</si>
  <si>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</si>
  <si>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</si>
  <si>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</si>
  <si>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</si>
  <si>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</si>
  <si>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</si>
  <si>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</si>
  <si>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</si>
  <si>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</si>
  <si>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</si>
  <si>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</si>
  <si>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</si>
  <si>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</si>
  <si>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</si>
  <si>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</si>
  <si>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</si>
  <si>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</si>
  <si>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</si>
  <si>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</si>
  <si>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</si>
  <si>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</si>
  <si>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</si>
  <si>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</si>
  <si>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一般会計負担金</t>
    <rPh sb="0" eb="2">
      <t>イッパン</t>
    </rPh>
    <rPh sb="2" eb="4">
      <t>カイケイ</t>
    </rPh>
    <rPh sb="4" eb="7">
      <t>フタンキン</t>
    </rPh>
    <phoneticPr fontId="4"/>
  </si>
  <si>
    <t>資産減耗費</t>
    <rPh sb="0" eb="2">
      <t>シサン</t>
    </rPh>
    <rPh sb="2" eb="4">
      <t>ゲンモウ</t>
    </rPh>
    <rPh sb="4" eb="5">
      <t>ヒ</t>
    </rPh>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</si>
  <si>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</si>
  <si>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</si>
  <si>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</si>
  <si>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</si>
  <si>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特別損失</t>
    <rPh sb="0" eb="2">
      <t>トクベツ</t>
    </rPh>
    <rPh sb="2" eb="4">
      <t>ソンシツ</t>
    </rPh>
    <phoneticPr fontId="4"/>
  </si>
  <si>
    <t>その他特別損失</t>
    <rPh sb="2" eb="3">
      <t>タ</t>
    </rPh>
    <rPh sb="3" eb="5">
      <t>トクベツ</t>
    </rPh>
    <rPh sb="5" eb="7">
      <t>ソンシツ</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</si>
  <si>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8"/>
  </si>
  <si>
    <t>収　　　　　　入</t>
    <rPh sb="0" eb="1">
      <t>オサム</t>
    </rPh>
    <rPh sb="7" eb="8">
      <t>ニュウ</t>
    </rPh>
    <phoneticPr fontId="8"/>
  </si>
  <si>
    <t>款</t>
    <rPh sb="0" eb="1">
      <t>カン</t>
    </rPh>
    <phoneticPr fontId="8"/>
  </si>
  <si>
    <t>項</t>
    <rPh sb="0" eb="1">
      <t>コウ</t>
    </rPh>
    <phoneticPr fontId="8"/>
  </si>
  <si>
    <t>目</t>
    <rPh sb="0" eb="1">
      <t>モク</t>
    </rPh>
    <phoneticPr fontId="8"/>
  </si>
  <si>
    <t>予　定　額</t>
    <rPh sb="0" eb="1">
      <t>ヨ</t>
    </rPh>
    <rPh sb="2" eb="3">
      <t>サダム</t>
    </rPh>
    <rPh sb="4" eb="5">
      <t>ガク</t>
    </rPh>
    <phoneticPr fontId="8"/>
  </si>
  <si>
    <t>説　　　　　　　　　明</t>
    <rPh sb="0" eb="1">
      <t>セツ</t>
    </rPh>
    <rPh sb="10" eb="11">
      <t>メイ</t>
    </rPh>
    <phoneticPr fontId="8"/>
  </si>
  <si>
    <t>一般会計負担金</t>
    <rPh sb="0" eb="2">
      <t>イッパン</t>
    </rPh>
    <rPh sb="2" eb="4">
      <t>カイケイ</t>
    </rPh>
    <rPh sb="4" eb="7">
      <t>フタンキン</t>
    </rPh>
    <phoneticPr fontId="8"/>
  </si>
  <si>
    <t>受取利息</t>
    <rPh sb="0" eb="2">
      <t>ウケトリ</t>
    </rPh>
    <rPh sb="2" eb="4">
      <t>リソク</t>
    </rPh>
    <phoneticPr fontId="8"/>
  </si>
  <si>
    <t>預金利息</t>
    <rPh sb="0" eb="2">
      <t>ヨキン</t>
    </rPh>
    <rPh sb="2" eb="4">
      <t>リソク</t>
    </rPh>
    <phoneticPr fontId="8"/>
  </si>
  <si>
    <t>一般会計補助金</t>
    <rPh sb="0" eb="2">
      <t>イッパン</t>
    </rPh>
    <rPh sb="2" eb="4">
      <t>カイケイ</t>
    </rPh>
    <rPh sb="4" eb="7">
      <t>ホジョキン</t>
    </rPh>
    <phoneticPr fontId="8"/>
  </si>
  <si>
    <t>減価償却費</t>
    <rPh sb="0" eb="2">
      <t>ゲンカ</t>
    </rPh>
    <rPh sb="2" eb="4">
      <t>ショウキャク</t>
    </rPh>
    <rPh sb="4" eb="5">
      <t>ヒ</t>
    </rPh>
    <phoneticPr fontId="8"/>
  </si>
  <si>
    <t>資産減耗費</t>
    <rPh sb="0" eb="2">
      <t>シサン</t>
    </rPh>
    <rPh sb="2" eb="4">
      <t>ゲンモウ</t>
    </rPh>
    <rPh sb="4" eb="5">
      <t>ヒ</t>
    </rPh>
    <phoneticPr fontId="8"/>
  </si>
  <si>
    <t>給与費</t>
    <rPh sb="0" eb="2">
      <t>キュウヨ</t>
    </rPh>
    <rPh sb="2" eb="3">
      <t>ヒ</t>
    </rPh>
    <phoneticPr fontId="8"/>
  </si>
  <si>
    <t>資 本 的 収 入 及 び 支 出</t>
    <rPh sb="0" eb="1">
      <t>シ</t>
    </rPh>
    <rPh sb="2" eb="3">
      <t>ホン</t>
    </rPh>
    <rPh sb="4" eb="5">
      <t>マト</t>
    </rPh>
    <rPh sb="6" eb="7">
      <t>オサム</t>
    </rPh>
    <rPh sb="8" eb="9">
      <t>ニュウ</t>
    </rPh>
    <rPh sb="10" eb="11">
      <t>オヨ</t>
    </rPh>
    <rPh sb="14" eb="15">
      <t>シ</t>
    </rPh>
    <rPh sb="16" eb="17">
      <t>デ</t>
    </rPh>
    <phoneticPr fontId="8"/>
  </si>
  <si>
    <t>企業債</t>
    <rPh sb="0" eb="2">
      <t>キギョウ</t>
    </rPh>
    <rPh sb="2" eb="3">
      <t>サイ</t>
    </rPh>
    <phoneticPr fontId="8"/>
  </si>
  <si>
    <t>国庫補助金</t>
    <rPh sb="0" eb="2">
      <t>コッコ</t>
    </rPh>
    <rPh sb="2" eb="5">
      <t>ホジョキン</t>
    </rPh>
    <phoneticPr fontId="8"/>
  </si>
  <si>
    <t>雑収入</t>
    <rPh sb="0" eb="3">
      <t>ザツシュウニュウ</t>
    </rPh>
    <phoneticPr fontId="8"/>
  </si>
  <si>
    <t>建設改良費</t>
    <rPh sb="0" eb="2">
      <t>ケンセツ</t>
    </rPh>
    <rPh sb="2" eb="4">
      <t>カイリョウ</t>
    </rPh>
    <rPh sb="4" eb="5">
      <t>ヒ</t>
    </rPh>
    <phoneticPr fontId="8"/>
  </si>
  <si>
    <t>企業債償還金</t>
    <rPh sb="0" eb="2">
      <t>キギョウ</t>
    </rPh>
    <rPh sb="2" eb="3">
      <t>サイ</t>
    </rPh>
    <rPh sb="3" eb="6">
      <t>ショウカンキン</t>
    </rPh>
    <phoneticPr fontId="8"/>
  </si>
  <si>
    <t>投資</t>
    <rPh sb="0" eb="2">
      <t>トウシ</t>
    </rPh>
    <phoneticPr fontId="8"/>
  </si>
  <si>
    <t>区分</t>
    <rPh sb="0" eb="2">
      <t>クブン</t>
    </rPh>
    <phoneticPr fontId="8"/>
  </si>
  <si>
    <t>職員数</t>
    <rPh sb="0" eb="3">
      <t>ショクインスウ</t>
    </rPh>
    <phoneticPr fontId="8"/>
  </si>
  <si>
    <t>合計</t>
    <rPh sb="0" eb="2">
      <t>ゴウケイ</t>
    </rPh>
    <phoneticPr fontId="8"/>
  </si>
  <si>
    <t>備考</t>
    <rPh sb="0" eb="2">
      <t>ビコウ</t>
    </rPh>
    <phoneticPr fontId="8"/>
  </si>
  <si>
    <t>給料</t>
    <rPh sb="0" eb="2">
      <t>キュウリョウ</t>
    </rPh>
    <phoneticPr fontId="8"/>
  </si>
  <si>
    <t>地域手当</t>
    <rPh sb="0" eb="2">
      <t>チイキ</t>
    </rPh>
    <rPh sb="2" eb="4">
      <t>テアテ</t>
    </rPh>
    <phoneticPr fontId="8"/>
  </si>
  <si>
    <t>通勤手当</t>
    <rPh sb="0" eb="2">
      <t>ツウキン</t>
    </rPh>
    <rPh sb="2" eb="4">
      <t>テアテ</t>
    </rPh>
    <phoneticPr fontId="8"/>
  </si>
  <si>
    <t>退職手当</t>
    <rPh sb="0" eb="2">
      <t>タイショク</t>
    </rPh>
    <rPh sb="2" eb="4">
      <t>テアテ</t>
    </rPh>
    <phoneticPr fontId="8"/>
  </si>
  <si>
    <t>計</t>
    <rPh sb="0" eb="1">
      <t>ケイ</t>
    </rPh>
    <phoneticPr fontId="8"/>
  </si>
  <si>
    <t>人</t>
    <rPh sb="0" eb="1">
      <t>ニン</t>
    </rPh>
    <phoneticPr fontId="8"/>
  </si>
  <si>
    <t>千円</t>
    <rPh sb="0" eb="2">
      <t>センエン</t>
    </rPh>
    <phoneticPr fontId="8"/>
  </si>
  <si>
    <t>本年度</t>
    <rPh sb="0" eb="3">
      <t>ホンネンド</t>
    </rPh>
    <phoneticPr fontId="8"/>
  </si>
  <si>
    <t>前年度</t>
    <rPh sb="0" eb="3">
      <t>ゼンネンド</t>
    </rPh>
    <phoneticPr fontId="8"/>
  </si>
  <si>
    <t>比　較</t>
    <rPh sb="0" eb="1">
      <t>ヒ</t>
    </rPh>
    <rPh sb="2" eb="3">
      <t>クラベル</t>
    </rPh>
    <phoneticPr fontId="8"/>
  </si>
  <si>
    <t>扶養手当</t>
    <rPh sb="0" eb="2">
      <t>フヨウ</t>
    </rPh>
    <rPh sb="2" eb="4">
      <t>テアテ</t>
    </rPh>
    <phoneticPr fontId="8"/>
  </si>
  <si>
    <t>住居手当</t>
    <rPh sb="0" eb="2">
      <t>ジュウキョ</t>
    </rPh>
    <rPh sb="2" eb="4">
      <t>テアテ</t>
    </rPh>
    <phoneticPr fontId="8"/>
  </si>
  <si>
    <t>特殊勤務手当</t>
    <rPh sb="0" eb="2">
      <t>トクシュ</t>
    </rPh>
    <rPh sb="2" eb="4">
      <t>キンム</t>
    </rPh>
    <rPh sb="4" eb="6">
      <t>テアテ</t>
    </rPh>
    <phoneticPr fontId="8"/>
  </si>
  <si>
    <t>増減額</t>
    <rPh sb="0" eb="3">
      <t>ゾウゲンガク</t>
    </rPh>
    <phoneticPr fontId="8"/>
  </si>
  <si>
    <t>増減事由別内訳</t>
    <rPh sb="0" eb="2">
      <t>ゾウゲン</t>
    </rPh>
    <rPh sb="2" eb="4">
      <t>ジユウ</t>
    </rPh>
    <rPh sb="4" eb="5">
      <t>ベツ</t>
    </rPh>
    <rPh sb="5" eb="7">
      <t>ウチワケ</t>
    </rPh>
    <phoneticPr fontId="8"/>
  </si>
  <si>
    <t>説明</t>
    <rPh sb="0" eb="2">
      <t>セツメイ</t>
    </rPh>
    <phoneticPr fontId="8"/>
  </si>
  <si>
    <t>平均給料月額
（本俸）</t>
    <rPh sb="0" eb="2">
      <t>ヘイキン</t>
    </rPh>
    <rPh sb="2" eb="4">
      <t>キュウリョウ</t>
    </rPh>
    <rPh sb="4" eb="6">
      <t>ゲツガク</t>
    </rPh>
    <rPh sb="8" eb="10">
      <t>ホンポウ</t>
    </rPh>
    <phoneticPr fontId="8"/>
  </si>
  <si>
    <t>円</t>
    <rPh sb="0" eb="1">
      <t>エン</t>
    </rPh>
    <phoneticPr fontId="8"/>
  </si>
  <si>
    <t>平均給与月額</t>
    <rPh sb="0" eb="2">
      <t>ヘイキン</t>
    </rPh>
    <rPh sb="2" eb="4">
      <t>キュウヨ</t>
    </rPh>
    <rPh sb="4" eb="6">
      <t>ゲツガク</t>
    </rPh>
    <phoneticPr fontId="8"/>
  </si>
  <si>
    <t>平均年齢</t>
    <rPh sb="0" eb="2">
      <t>ヘイキン</t>
    </rPh>
    <rPh sb="2" eb="4">
      <t>ネンレイ</t>
    </rPh>
    <phoneticPr fontId="8"/>
  </si>
  <si>
    <t>歳</t>
    <rPh sb="0" eb="1">
      <t>サイ</t>
    </rPh>
    <phoneticPr fontId="8"/>
  </si>
  <si>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8"/>
  </si>
  <si>
    <t>本市</t>
    <rPh sb="0" eb="1">
      <t>ホン</t>
    </rPh>
    <rPh sb="1" eb="2">
      <t>シ</t>
    </rPh>
    <phoneticPr fontId="8"/>
  </si>
  <si>
    <t>大学卒</t>
    <rPh sb="0" eb="3">
      <t>ダイガクソツ</t>
    </rPh>
    <phoneticPr fontId="8"/>
  </si>
  <si>
    <t>高校卒</t>
    <rPh sb="0" eb="3">
      <t>コウコウソツ</t>
    </rPh>
    <phoneticPr fontId="8"/>
  </si>
  <si>
    <t>初任給</t>
    <rPh sb="0" eb="3">
      <t>ショニンキュウ</t>
    </rPh>
    <phoneticPr fontId="8"/>
  </si>
  <si>
    <t>採用２年
経過日</t>
    <rPh sb="0" eb="2">
      <t>サイヨウ</t>
    </rPh>
    <rPh sb="3" eb="4">
      <t>ネン</t>
    </rPh>
    <rPh sb="5" eb="7">
      <t>ケイカ</t>
    </rPh>
    <rPh sb="7" eb="8">
      <t>ビ</t>
    </rPh>
    <phoneticPr fontId="8"/>
  </si>
  <si>
    <t xml:space="preserve">円 </t>
    <rPh sb="0" eb="1">
      <t>エン</t>
    </rPh>
    <phoneticPr fontId="8"/>
  </si>
  <si>
    <t>一般職員</t>
    <rPh sb="0" eb="2">
      <t>イッパン</t>
    </rPh>
    <rPh sb="2" eb="4">
      <t>ショクイン</t>
    </rPh>
    <phoneticPr fontId="8"/>
  </si>
  <si>
    <t>８級</t>
    <rPh sb="1" eb="2">
      <t>キュウ</t>
    </rPh>
    <phoneticPr fontId="8"/>
  </si>
  <si>
    <t>７級</t>
    <rPh sb="1" eb="2">
      <t>キュウ</t>
    </rPh>
    <phoneticPr fontId="8"/>
  </si>
  <si>
    <t>６級</t>
    <rPh sb="1" eb="2">
      <t>キュウ</t>
    </rPh>
    <phoneticPr fontId="8"/>
  </si>
  <si>
    <t>５級</t>
    <rPh sb="1" eb="2">
      <t>キュウ</t>
    </rPh>
    <phoneticPr fontId="8"/>
  </si>
  <si>
    <t>４級</t>
    <rPh sb="1" eb="2">
      <t>キュウ</t>
    </rPh>
    <phoneticPr fontId="8"/>
  </si>
  <si>
    <t>３級</t>
    <rPh sb="1" eb="2">
      <t>キュウ</t>
    </rPh>
    <phoneticPr fontId="8"/>
  </si>
  <si>
    <t>２級</t>
    <rPh sb="1" eb="2">
      <t>キュウ</t>
    </rPh>
    <phoneticPr fontId="8"/>
  </si>
  <si>
    <t>１級</t>
    <rPh sb="1" eb="2">
      <t>キュウ</t>
    </rPh>
    <phoneticPr fontId="8"/>
  </si>
  <si>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8"/>
  </si>
  <si>
    <t>期末・勤勉手当</t>
    <rPh sb="0" eb="2">
      <t>キマツ</t>
    </rPh>
    <rPh sb="3" eb="5">
      <t>キンベン</t>
    </rPh>
    <rPh sb="5" eb="7">
      <t>テアテ</t>
    </rPh>
    <phoneticPr fontId="8"/>
  </si>
  <si>
    <t>　　　　　支給月　
　区　分</t>
    <rPh sb="5" eb="7">
      <t>シキュウ</t>
    </rPh>
    <rPh sb="7" eb="8">
      <t>ゲツ</t>
    </rPh>
    <rPh sb="11" eb="12">
      <t>ク</t>
    </rPh>
    <rPh sb="13" eb="14">
      <t>ブン</t>
    </rPh>
    <phoneticPr fontId="8"/>
  </si>
  <si>
    <t>６月</t>
    <rPh sb="1" eb="2">
      <t>ガツ</t>
    </rPh>
    <phoneticPr fontId="8"/>
  </si>
  <si>
    <t>12月</t>
    <rPh sb="2" eb="3">
      <t>ガツ</t>
    </rPh>
    <phoneticPr fontId="8"/>
  </si>
  <si>
    <t>支給率計</t>
    <rPh sb="0" eb="3">
      <t>シキュウリツ</t>
    </rPh>
    <rPh sb="3" eb="4">
      <t>ケイ</t>
    </rPh>
    <phoneticPr fontId="8"/>
  </si>
  <si>
    <t>月分</t>
    <rPh sb="0" eb="1">
      <t>ゲツ</t>
    </rPh>
    <rPh sb="1" eb="2">
      <t>ブン</t>
    </rPh>
    <phoneticPr fontId="8"/>
  </si>
  <si>
    <t>有</t>
    <rPh sb="0" eb="1">
      <t>アリ</t>
    </rPh>
    <phoneticPr fontId="8"/>
  </si>
  <si>
    <t>○ （　）内は再任用職員の支給率である。</t>
    <rPh sb="5" eb="6">
      <t>ナイ</t>
    </rPh>
    <rPh sb="7" eb="10">
      <t>サイニンヨウ</t>
    </rPh>
    <rPh sb="10" eb="12">
      <t>ショクイン</t>
    </rPh>
    <rPh sb="13" eb="16">
      <t>シキュウリツ</t>
    </rPh>
    <phoneticPr fontId="8"/>
  </si>
  <si>
    <t>定年退職等最高支給率</t>
    <rPh sb="0" eb="2">
      <t>テイネン</t>
    </rPh>
    <rPh sb="2" eb="5">
      <t>タイショクナド</t>
    </rPh>
    <rPh sb="5" eb="7">
      <t>サイコウ</t>
    </rPh>
    <rPh sb="7" eb="10">
      <t>シキュウリツ</t>
    </rPh>
    <phoneticPr fontId="8"/>
  </si>
  <si>
    <t>自己都合退職最高支給率</t>
    <rPh sb="0" eb="2">
      <t>ジコ</t>
    </rPh>
    <rPh sb="2" eb="4">
      <t>ツゴウ</t>
    </rPh>
    <rPh sb="4" eb="6">
      <t>タイショク</t>
    </rPh>
    <rPh sb="6" eb="8">
      <t>サイコウ</t>
    </rPh>
    <rPh sb="8" eb="11">
      <t>シキュウリツ</t>
    </rPh>
    <phoneticPr fontId="8"/>
  </si>
  <si>
    <t>定年前早期退職特例措置</t>
    <rPh sb="0" eb="3">
      <t>テイネンマエ</t>
    </rPh>
    <rPh sb="3" eb="5">
      <t>ソウキ</t>
    </rPh>
    <rPh sb="5" eb="7">
      <t>タイショク</t>
    </rPh>
    <rPh sb="7" eb="9">
      <t>トクレイ</t>
    </rPh>
    <rPh sb="9" eb="11">
      <t>ソチ</t>
    </rPh>
    <phoneticPr fontId="8"/>
  </si>
  <si>
    <t>2～20％加算
（50歳以上）</t>
    <rPh sb="5" eb="7">
      <t>カサン</t>
    </rPh>
    <rPh sb="11" eb="12">
      <t>サイ</t>
    </rPh>
    <rPh sb="12" eb="14">
      <t>イジョウ</t>
    </rPh>
    <phoneticPr fontId="8"/>
  </si>
  <si>
    <t>左　　の　　財　　源　　内　　訳</t>
    <rPh sb="0" eb="1">
      <t>ヒダリ</t>
    </rPh>
    <rPh sb="6" eb="7">
      <t>ザイ</t>
    </rPh>
    <rPh sb="9" eb="10">
      <t>ミナモト</t>
    </rPh>
    <rPh sb="12" eb="13">
      <t>ナイ</t>
    </rPh>
    <rPh sb="15" eb="16">
      <t>ヤク</t>
    </rPh>
    <phoneticPr fontId="8"/>
  </si>
  <si>
    <t>事　　　　　　　　　項</t>
    <rPh sb="0" eb="1">
      <t>コト</t>
    </rPh>
    <rPh sb="10" eb="11">
      <t>コウ</t>
    </rPh>
    <phoneticPr fontId="8"/>
  </si>
  <si>
    <t>限　度　額</t>
    <rPh sb="0" eb="1">
      <t>キリ</t>
    </rPh>
    <rPh sb="2" eb="3">
      <t>ド</t>
    </rPh>
    <rPh sb="4" eb="5">
      <t>ガク</t>
    </rPh>
    <phoneticPr fontId="8"/>
  </si>
  <si>
    <t>期　　　　間</t>
    <rPh sb="0" eb="1">
      <t>キ</t>
    </rPh>
    <rPh sb="5" eb="6">
      <t>アイダ</t>
    </rPh>
    <phoneticPr fontId="8"/>
  </si>
  <si>
    <t>金　　額</t>
    <rPh sb="0" eb="1">
      <t>キン</t>
    </rPh>
    <rPh sb="3" eb="4">
      <t>ガク</t>
    </rPh>
    <phoneticPr fontId="8"/>
  </si>
  <si>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</si>
  <si>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8"/>
  </si>
  <si>
    <t>計</t>
    <rPh sb="0" eb="1">
      <t>ケイ</t>
    </rPh>
    <phoneticPr fontId="4"/>
  </si>
  <si>
    <t>一般職</t>
    <rPh sb="0" eb="2">
      <t>イッパン</t>
    </rPh>
    <rPh sb="2" eb="3">
      <t>ショク</t>
    </rPh>
    <phoneticPr fontId="8"/>
  </si>
  <si>
    <t>特別職</t>
    <rPh sb="0" eb="1">
      <t>トク</t>
    </rPh>
    <rPh sb="1" eb="2">
      <t>ベツ</t>
    </rPh>
    <rPh sb="2" eb="3">
      <t>ショク</t>
    </rPh>
    <phoneticPr fontId="4"/>
  </si>
  <si>
    <t>法定福利費</t>
    <rPh sb="0" eb="2">
      <t>ホウテイ</t>
    </rPh>
    <rPh sb="2" eb="4">
      <t>フクリ</t>
    </rPh>
    <rPh sb="4" eb="5">
      <t>ヒ</t>
    </rPh>
    <phoneticPr fontId="8"/>
  </si>
  <si>
    <t>損益勘定支弁職員</t>
    <rPh sb="0" eb="2">
      <t>ソンエキ</t>
    </rPh>
    <rPh sb="2" eb="4">
      <t>カンジョウ</t>
    </rPh>
    <rPh sb="4" eb="6">
      <t>シベン</t>
    </rPh>
    <rPh sb="6" eb="8">
      <t>ショクイン</t>
    </rPh>
    <phoneticPr fontId="8"/>
  </si>
  <si>
    <t>資本勘定支弁職員</t>
    <rPh sb="0" eb="2">
      <t>シホン</t>
    </rPh>
    <rPh sb="2" eb="4">
      <t>カンジョウ</t>
    </rPh>
    <rPh sb="4" eb="6">
      <t>シベン</t>
    </rPh>
    <rPh sb="6" eb="8">
      <t>ショクイン</t>
    </rPh>
    <phoneticPr fontId="8"/>
  </si>
  <si>
    <t>住居手当</t>
    <phoneticPr fontId="4"/>
  </si>
  <si>
    <t>管理職
手当</t>
    <rPh sb="0" eb="2">
      <t>カンリ</t>
    </rPh>
    <rPh sb="2" eb="3">
      <t>ショク</t>
    </rPh>
    <rPh sb="4" eb="6">
      <t>テアテ</t>
    </rPh>
    <phoneticPr fontId="4"/>
  </si>
  <si>
    <t>退職
給付費</t>
    <rPh sb="0" eb="2">
      <t>タイショク</t>
    </rPh>
    <rPh sb="3" eb="5">
      <t>キュウフ</t>
    </rPh>
    <rPh sb="5" eb="6">
      <t>ヒ</t>
    </rPh>
    <phoneticPr fontId="4"/>
  </si>
  <si>
    <t>その他</t>
    <rPh sb="2" eb="3">
      <t>タ</t>
    </rPh>
    <phoneticPr fontId="8"/>
  </si>
  <si>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</si>
  <si>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</si>
  <si>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</si>
  <si>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8"/>
  </si>
  <si>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8"/>
  </si>
  <si>
    <t>　イ　初任給の状況</t>
    <rPh sb="3" eb="6">
      <t>ショニンキュウ</t>
    </rPh>
    <rPh sb="7" eb="9">
      <t>ジョウキョウ</t>
    </rPh>
    <phoneticPr fontId="8"/>
  </si>
  <si>
    <t xml:space="preserve">  ウ　級別職員数の状況</t>
    <rPh sb="4" eb="6">
      <t>キュウベツ</t>
    </rPh>
    <rPh sb="6" eb="9">
      <t>ショクインスウ</t>
    </rPh>
    <rPh sb="10" eb="12">
      <t>ジョウキョウ</t>
    </rPh>
    <phoneticPr fontId="8"/>
  </si>
  <si>
    <t>市民病院事業収益</t>
    <rPh sb="0" eb="1">
      <t>シミン</t>
    </rPh>
    <rPh sb="1" eb="3">
      <t>ビョウイン</t>
    </rPh>
    <rPh sb="3" eb="5">
      <t>ジギョウ</t>
    </rPh>
    <rPh sb="5" eb="7">
      <t>シュウエキ</t>
    </rPh>
    <phoneticPr fontId="4"/>
  </si>
  <si>
    <t>医業収益</t>
    <rPh sb="0" eb="2">
      <t>イギョウ</t>
    </rPh>
    <rPh sb="2" eb="4">
      <t>シュウエキ</t>
    </rPh>
    <phoneticPr fontId="8"/>
  </si>
  <si>
    <t>医業外収益</t>
    <rPh sb="0" eb="2">
      <t>イギョウ</t>
    </rPh>
    <rPh sb="2" eb="3">
      <t>ガイ</t>
    </rPh>
    <rPh sb="3" eb="5">
      <t>シュウエキ</t>
    </rPh>
    <phoneticPr fontId="8"/>
  </si>
  <si>
    <t>入院収益</t>
    <rPh sb="0" eb="2">
      <t>ニュウイン</t>
    </rPh>
    <rPh sb="2" eb="4">
      <t>シュウエキ</t>
    </rPh>
    <phoneticPr fontId="8"/>
  </si>
  <si>
    <t>外来収益</t>
    <rPh sb="0" eb="2">
      <t>ガイライ</t>
    </rPh>
    <rPh sb="2" eb="4">
      <t>シュウエキ</t>
    </rPh>
    <phoneticPr fontId="8"/>
  </si>
  <si>
    <t>がん検診
センター収益</t>
    <rPh sb="2" eb="4">
      <t>ケンシン</t>
    </rPh>
    <rPh sb="9" eb="11">
      <t>シュウエキ</t>
    </rPh>
    <phoneticPr fontId="8"/>
  </si>
  <si>
    <t>その他医業収益</t>
    <rPh sb="2" eb="3">
      <t>タ</t>
    </rPh>
    <rPh sb="3" eb="5">
      <t>イギョウ</t>
    </rPh>
    <rPh sb="5" eb="7">
      <t>シュウエキ</t>
    </rPh>
    <phoneticPr fontId="8"/>
  </si>
  <si>
    <t>入院諸料収入</t>
    <rPh sb="0" eb="2">
      <t>ニュウイン</t>
    </rPh>
    <rPh sb="2" eb="3">
      <t>ショ</t>
    </rPh>
    <rPh sb="3" eb="4">
      <t>リョウ</t>
    </rPh>
    <rPh sb="4" eb="6">
      <t>シュウニュウ</t>
    </rPh>
    <phoneticPr fontId="8"/>
  </si>
  <si>
    <t>外来諸料収入</t>
    <rPh sb="0" eb="2">
      <t>ガイライ</t>
    </rPh>
    <rPh sb="2" eb="3">
      <t>ショ</t>
    </rPh>
    <rPh sb="3" eb="4">
      <t>リョウ</t>
    </rPh>
    <rPh sb="4" eb="6">
      <t>シュウニュウ</t>
    </rPh>
    <phoneticPr fontId="8"/>
  </si>
  <si>
    <t>がん検診料収入及び一般会計からの負担金</t>
    <rPh sb="2" eb="4">
      <t>ケンシン</t>
    </rPh>
    <rPh sb="4" eb="5">
      <t>リョウ</t>
    </rPh>
    <rPh sb="5" eb="7">
      <t>シュウニュウ</t>
    </rPh>
    <rPh sb="7" eb="8">
      <t>オヨ</t>
    </rPh>
    <rPh sb="9" eb="11">
      <t>イッパン</t>
    </rPh>
    <rPh sb="11" eb="13">
      <t>カイケイ</t>
    </rPh>
    <rPh sb="16" eb="19">
      <t>フタンキン</t>
    </rPh>
    <phoneticPr fontId="8"/>
  </si>
  <si>
    <t>室料差額収入及び一般会計からの負担金</t>
    <rPh sb="0" eb="2">
      <t>シツリョウ</t>
    </rPh>
    <rPh sb="2" eb="4">
      <t>サガク</t>
    </rPh>
    <rPh sb="4" eb="6">
      <t>シュウニュウ</t>
    </rPh>
    <rPh sb="6" eb="7">
      <t>オヨ</t>
    </rPh>
    <rPh sb="8" eb="10">
      <t>イッパン</t>
    </rPh>
    <rPh sb="10" eb="12">
      <t>カイケイ</t>
    </rPh>
    <rPh sb="15" eb="18">
      <t>フタンキン</t>
    </rPh>
    <phoneticPr fontId="8"/>
  </si>
  <si>
    <t>県補助金</t>
    <rPh sb="0" eb="1">
      <t>ケン</t>
    </rPh>
    <rPh sb="1" eb="4">
      <t>ホジョキン</t>
    </rPh>
    <phoneticPr fontId="4"/>
  </si>
  <si>
    <t>長期前受金戻入</t>
    <rPh sb="0" eb="2">
      <t>チョウキ</t>
    </rPh>
    <rPh sb="2" eb="5">
      <t>マエウケキン</t>
    </rPh>
    <rPh sb="5" eb="7">
      <t>レイニュウ</t>
    </rPh>
    <phoneticPr fontId="4"/>
  </si>
  <si>
    <t>患者外給食収益</t>
    <rPh sb="0" eb="2">
      <t>カンジャ</t>
    </rPh>
    <rPh sb="2" eb="3">
      <t>ガイ</t>
    </rPh>
    <rPh sb="3" eb="5">
      <t>キュウショク</t>
    </rPh>
    <rPh sb="5" eb="7">
      <t>シュウエキ</t>
    </rPh>
    <phoneticPr fontId="4"/>
  </si>
  <si>
    <t>その他
医業外収益</t>
    <rPh sb="2" eb="3">
      <t>タ</t>
    </rPh>
    <rPh sb="4" eb="6">
      <t>イギョウ</t>
    </rPh>
    <rPh sb="6" eb="7">
      <t>ガイ</t>
    </rPh>
    <rPh sb="7" eb="9">
      <t>シュウエキ</t>
    </rPh>
    <phoneticPr fontId="4"/>
  </si>
  <si>
    <t>企業債利息負担金等</t>
    <rPh sb="0" eb="2">
      <t>キギョウ</t>
    </rPh>
    <rPh sb="2" eb="3">
      <t>サイ</t>
    </rPh>
    <rPh sb="3" eb="5">
      <t>リソク</t>
    </rPh>
    <rPh sb="5" eb="8">
      <t>フタンキン</t>
    </rPh>
    <rPh sb="8" eb="9">
      <t>トウ</t>
    </rPh>
    <phoneticPr fontId="4"/>
  </si>
  <si>
    <t>臨床研修費に対する補助金</t>
    <rPh sb="0" eb="2">
      <t>リンショウ</t>
    </rPh>
    <rPh sb="2" eb="4">
      <t>ケンシュウ</t>
    </rPh>
    <rPh sb="4" eb="5">
      <t>ヒ</t>
    </rPh>
    <rPh sb="6" eb="7">
      <t>タイ</t>
    </rPh>
    <rPh sb="9" eb="12">
      <t>ホジョキン</t>
    </rPh>
    <phoneticPr fontId="4"/>
  </si>
  <si>
    <t>感染症指定医療機関運営費補助金等</t>
    <rPh sb="0" eb="3">
      <t>カンセンショウ</t>
    </rPh>
    <rPh sb="3" eb="5">
      <t>シテイ</t>
    </rPh>
    <rPh sb="5" eb="7">
      <t>イリョウ</t>
    </rPh>
    <rPh sb="7" eb="9">
      <t>キカン</t>
    </rPh>
    <rPh sb="9" eb="12">
      <t>ウンエイヒ</t>
    </rPh>
    <rPh sb="12" eb="15">
      <t>ホジョキン</t>
    </rPh>
    <rPh sb="15" eb="16">
      <t>トウ</t>
    </rPh>
    <phoneticPr fontId="4"/>
  </si>
  <si>
    <t>職員等からの給食収入</t>
    <rPh sb="0" eb="2">
      <t>ショクイン</t>
    </rPh>
    <rPh sb="2" eb="3">
      <t>トウ</t>
    </rPh>
    <rPh sb="6" eb="8">
      <t>キュウショク</t>
    </rPh>
    <rPh sb="8" eb="10">
      <t>シュウニュウ</t>
    </rPh>
    <phoneticPr fontId="4"/>
  </si>
  <si>
    <t>駐車場使用料その他収入</t>
    <rPh sb="0" eb="3">
      <t>チュウシャジョウ</t>
    </rPh>
    <rPh sb="3" eb="5">
      <t>シヨウ</t>
    </rPh>
    <rPh sb="5" eb="6">
      <t>リョウ</t>
    </rPh>
    <rPh sb="8" eb="9">
      <t>タ</t>
    </rPh>
    <rPh sb="9" eb="11">
      <t>シュウニュウ</t>
    </rPh>
    <phoneticPr fontId="4"/>
  </si>
  <si>
    <t>脳卒中・神経脊椎
センター事業収益</t>
    <rPh sb="0" eb="2">
      <t>ノウソッチュウ</t>
    </rPh>
    <rPh sb="3" eb="7">
      <t>シンケイセキツイ</t>
    </rPh>
    <rPh sb="12" eb="14">
      <t>ジギョウ</t>
    </rPh>
    <rPh sb="14" eb="16">
      <t>シュウエキ</t>
    </rPh>
    <phoneticPr fontId="4"/>
  </si>
  <si>
    <t>研究助成収益</t>
    <rPh sb="0" eb="2">
      <t>ケンキュウ</t>
    </rPh>
    <rPh sb="2" eb="4">
      <t>ジョセイ</t>
    </rPh>
    <rPh sb="4" eb="6">
      <t>シュウエキ</t>
    </rPh>
    <phoneticPr fontId="4"/>
  </si>
  <si>
    <t>臨床研究に対する助成金収入</t>
    <rPh sb="0" eb="2">
      <t>リンショウ</t>
    </rPh>
    <rPh sb="2" eb="4">
      <t>ケンキュウ</t>
    </rPh>
    <rPh sb="5" eb="6">
      <t>タイ</t>
    </rPh>
    <rPh sb="8" eb="10">
      <t>ジョセイ</t>
    </rPh>
    <rPh sb="10" eb="11">
      <t>キン</t>
    </rPh>
    <rPh sb="11" eb="13">
      <t>シュウニュウ</t>
    </rPh>
    <phoneticPr fontId="4"/>
  </si>
  <si>
    <t>介護老人保健
施設収益</t>
    <rPh sb="0" eb="2">
      <t>カイゴ</t>
    </rPh>
    <rPh sb="2" eb="4">
      <t>ロウジン</t>
    </rPh>
    <rPh sb="4" eb="6">
      <t>ホケン</t>
    </rPh>
    <rPh sb="7" eb="9">
      <t>シセツ</t>
    </rPh>
    <rPh sb="9" eb="11">
      <t>シュウエキ</t>
    </rPh>
    <phoneticPr fontId="4"/>
  </si>
  <si>
    <t>施設運営事業外収益</t>
    <rPh sb="0" eb="2">
      <t>シセツ</t>
    </rPh>
    <rPh sb="2" eb="4">
      <t>ウンエイ</t>
    </rPh>
    <rPh sb="4" eb="6">
      <t>ジギョウ</t>
    </rPh>
    <rPh sb="6" eb="7">
      <t>ガイ</t>
    </rPh>
    <rPh sb="7" eb="9">
      <t>シュウエキ</t>
    </rPh>
    <phoneticPr fontId="4"/>
  </si>
  <si>
    <t>みなと赤十字病院
事業収益</t>
    <rPh sb="2" eb="5">
      <t>セキジュウジ</t>
    </rPh>
    <rPh sb="5" eb="7">
      <t>ビョウイン</t>
    </rPh>
    <rPh sb="8" eb="10">
      <t>ジギョウ</t>
    </rPh>
    <rPh sb="10" eb="12">
      <t>シュウエキ</t>
    </rPh>
    <phoneticPr fontId="4"/>
  </si>
  <si>
    <t>一般会計からの負担金</t>
    <rPh sb="0" eb="2">
      <t>イッパン</t>
    </rPh>
    <rPh sb="2" eb="4">
      <t>カイケイ</t>
    </rPh>
    <rPh sb="7" eb="10">
      <t>フタンキン</t>
    </rPh>
    <phoneticPr fontId="8"/>
  </si>
  <si>
    <t>資本費繰入収益</t>
    <rPh sb="0" eb="2">
      <t>シホン</t>
    </rPh>
    <rPh sb="2" eb="3">
      <t>ヒ</t>
    </rPh>
    <rPh sb="3" eb="5">
      <t>クリイレ</t>
    </rPh>
    <rPh sb="5" eb="7">
      <t>シュウエキ</t>
    </rPh>
    <phoneticPr fontId="4"/>
  </si>
  <si>
    <t>指定管理者負担金その他収入</t>
    <rPh sb="0" eb="2">
      <t>シテイ</t>
    </rPh>
    <rPh sb="2" eb="5">
      <t>カンリシャ</t>
    </rPh>
    <rPh sb="5" eb="8">
      <t>フタンキン</t>
    </rPh>
    <rPh sb="10" eb="11">
      <t>タ</t>
    </rPh>
    <rPh sb="11" eb="13">
      <t>シュウニュウ</t>
    </rPh>
    <phoneticPr fontId="4"/>
  </si>
  <si>
    <t>合計</t>
    <rPh sb="0" eb="2">
      <t>ゴウケイ</t>
    </rPh>
    <phoneticPr fontId="4"/>
  </si>
  <si>
    <t>市民病院事業費用</t>
    <rPh sb="0" eb="1">
      <t>シミン</t>
    </rPh>
    <rPh sb="1" eb="3">
      <t>ビョウイン</t>
    </rPh>
    <rPh sb="3" eb="5">
      <t>ジギョウ</t>
    </rPh>
    <rPh sb="6" eb="8">
      <t>ヒヨウ</t>
    </rPh>
    <phoneticPr fontId="4"/>
  </si>
  <si>
    <t>医業費用</t>
    <rPh sb="0" eb="2">
      <t>イギョウ</t>
    </rPh>
    <rPh sb="2" eb="4">
      <t>ヒヨウ</t>
    </rPh>
    <phoneticPr fontId="8"/>
  </si>
  <si>
    <t>材料費</t>
    <rPh sb="0" eb="3">
      <t>ザイリョウヒ</t>
    </rPh>
    <phoneticPr fontId="8"/>
  </si>
  <si>
    <t>経費</t>
    <rPh sb="0" eb="2">
      <t>ケイヒ</t>
    </rPh>
    <phoneticPr fontId="8"/>
  </si>
  <si>
    <t>研究研修費</t>
    <rPh sb="0" eb="2">
      <t>ケンキュウ</t>
    </rPh>
    <rPh sb="2" eb="4">
      <t>ケンシュウ</t>
    </rPh>
    <rPh sb="4" eb="5">
      <t>ヒ</t>
    </rPh>
    <phoneticPr fontId="8"/>
  </si>
  <si>
    <t>医業外費用</t>
    <rPh sb="0" eb="2">
      <t>イギョウ</t>
    </rPh>
    <rPh sb="2" eb="3">
      <t>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</si>
  <si>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4">
      <t>ショヒ</t>
    </rPh>
    <phoneticPr fontId="4"/>
  </si>
  <si>
    <t>長期前払消費税償却</t>
    <rPh sb="0" eb="2">
      <t>チョウキ</t>
    </rPh>
    <rPh sb="2" eb="4">
      <t>マエバライ</t>
    </rPh>
    <rPh sb="4" eb="7">
      <t>ショウヒゼイ</t>
    </rPh>
    <rPh sb="7" eb="9">
      <t>ショウキャク</t>
    </rPh>
    <phoneticPr fontId="4"/>
  </si>
  <si>
    <t>患者外給食材料費</t>
    <rPh sb="0" eb="2">
      <t>カンジャ</t>
    </rPh>
    <rPh sb="2" eb="3">
      <t>ガイ</t>
    </rPh>
    <rPh sb="3" eb="5">
      <t>キュウショク</t>
    </rPh>
    <rPh sb="5" eb="8">
      <t>ザイリョウヒ</t>
    </rPh>
    <phoneticPr fontId="4"/>
  </si>
  <si>
    <t>消費税及び
地方消費税</t>
    <rPh sb="0" eb="3">
      <t>ショウヒゼイ</t>
    </rPh>
    <rPh sb="3" eb="4">
      <t>オヨ</t>
    </rPh>
    <rPh sb="6" eb="8">
      <t>チホウ</t>
    </rPh>
    <rPh sb="8" eb="11">
      <t>ショウヒゼイ</t>
    </rPh>
    <phoneticPr fontId="4"/>
  </si>
  <si>
    <t>雑損失</t>
    <rPh sb="0" eb="3">
      <t>ザッソンシツ</t>
    </rPh>
    <phoneticPr fontId="4"/>
  </si>
  <si>
    <t>職員の給与及び嘱託員賃金等に要する経費</t>
    <rPh sb="0" eb="2">
      <t>ショクイン</t>
    </rPh>
    <rPh sb="3" eb="5">
      <t>キュウヨ</t>
    </rPh>
    <rPh sb="5" eb="6">
      <t>オヨ</t>
    </rPh>
    <rPh sb="7" eb="10">
      <t>ショクタクイン</t>
    </rPh>
    <rPh sb="10" eb="12">
      <t>チンギン</t>
    </rPh>
    <rPh sb="12" eb="13">
      <t>トウ</t>
    </rPh>
    <rPh sb="14" eb="15">
      <t>ヨウ</t>
    </rPh>
    <rPh sb="17" eb="19">
      <t>ケイヒ</t>
    </rPh>
    <phoneticPr fontId="4"/>
  </si>
  <si>
    <t>薬品費、診療材料費及び給食材料費等患者診療に要する経費</t>
    <rPh sb="0" eb="2">
      <t>ヤクヒン</t>
    </rPh>
    <rPh sb="2" eb="3">
      <t>ヒ</t>
    </rPh>
    <rPh sb="4" eb="6">
      <t>シンリョウ</t>
    </rPh>
    <rPh sb="6" eb="8">
      <t>ザイリョウ</t>
    </rPh>
    <rPh sb="8" eb="9">
      <t>ヒ</t>
    </rPh>
    <rPh sb="9" eb="10">
      <t>オヨ</t>
    </rPh>
    <rPh sb="11" eb="13">
      <t>キュウショク</t>
    </rPh>
    <rPh sb="13" eb="16">
      <t>ザイリョウヒ</t>
    </rPh>
    <rPh sb="16" eb="17">
      <t>トウ</t>
    </rPh>
    <rPh sb="17" eb="19">
      <t>カンジャ</t>
    </rPh>
    <rPh sb="19" eb="21">
      <t>シンリョウ</t>
    </rPh>
    <rPh sb="22" eb="23">
      <t>ヨウ</t>
    </rPh>
    <rPh sb="25" eb="27">
      <t>ケイヒ</t>
    </rPh>
    <phoneticPr fontId="4"/>
  </si>
  <si>
    <t>光熱水費等病院の維持管理に要する経費</t>
    <rPh sb="0" eb="4">
      <t>コウネツスイヒ</t>
    </rPh>
    <rPh sb="4" eb="5">
      <t>トウ</t>
    </rPh>
    <rPh sb="5" eb="7">
      <t>ビョウイン</t>
    </rPh>
    <rPh sb="8" eb="10">
      <t>イジ</t>
    </rPh>
    <rPh sb="10" eb="12">
      <t>カンリ</t>
    </rPh>
    <rPh sb="13" eb="14">
      <t>ヨウ</t>
    </rPh>
    <rPh sb="16" eb="18">
      <t>ケイヒ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</si>
  <si>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</si>
  <si>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固定資産の除却費</t>
    <rPh sb="0" eb="2">
      <t>コテイ</t>
    </rPh>
    <rPh sb="2" eb="4">
      <t>シサン</t>
    </rPh>
    <rPh sb="5" eb="7">
      <t>ジョキャク</t>
    </rPh>
    <rPh sb="7" eb="8">
      <t>ヒ</t>
    </rPh>
    <phoneticPr fontId="4"/>
  </si>
  <si>
    <t>図書費、学会旅費等医学研究に要する経費</t>
    <rPh sb="0" eb="3">
      <t>トショヒ</t>
    </rPh>
    <rPh sb="4" eb="6">
      <t>ガッカイ</t>
    </rPh>
    <rPh sb="6" eb="8">
      <t>リョヒ</t>
    </rPh>
    <rPh sb="8" eb="9">
      <t>トウ</t>
    </rPh>
    <rPh sb="9" eb="11">
      <t>イガク</t>
    </rPh>
    <rPh sb="11" eb="13">
      <t>ケンキュウ</t>
    </rPh>
    <rPh sb="14" eb="15">
      <t>ヨウ</t>
    </rPh>
    <rPh sb="17" eb="19">
      <t>ケイヒ</t>
    </rPh>
    <phoneticPr fontId="4"/>
  </si>
  <si>
    <t>特別損失</t>
    <rPh sb="0" eb="2">
      <t>トクベツ</t>
    </rPh>
    <rPh sb="2" eb="4">
      <t>ソンシツ</t>
    </rPh>
    <phoneticPr fontId="4"/>
  </si>
  <si>
    <t>企業債利息及び企業債の元利支払手数料その他取扱諸費</t>
    <rPh sb="0" eb="2">
      <t>キギョウ</t>
    </rPh>
    <rPh sb="2" eb="3">
      <t>サイ</t>
    </rPh>
    <rPh sb="3" eb="5">
      <t>リソク</t>
    </rPh>
    <rPh sb="5" eb="6">
      <t>オヨ</t>
    </rPh>
    <rPh sb="7" eb="9">
      <t>キギョウ</t>
    </rPh>
    <rPh sb="9" eb="10">
      <t>サイ</t>
    </rPh>
    <rPh sb="11" eb="13">
      <t>ガンリ</t>
    </rPh>
    <rPh sb="13" eb="15">
      <t>シハラ</t>
    </rPh>
    <rPh sb="15" eb="18">
      <t>テスウリョウ</t>
    </rPh>
    <rPh sb="20" eb="21">
      <t>タ</t>
    </rPh>
    <rPh sb="21" eb="23">
      <t>トリアツカ</t>
    </rPh>
    <rPh sb="23" eb="25">
      <t>ショヒ</t>
    </rPh>
    <phoneticPr fontId="4"/>
  </si>
  <si>
    <t>控除対象外消費税等の本年度償却額</t>
    <rPh sb="0" eb="2">
      <t>コウジョ</t>
    </rPh>
    <rPh sb="2" eb="4">
      <t>タイショウ</t>
    </rPh>
    <rPh sb="4" eb="5">
      <t>ガイ</t>
    </rPh>
    <rPh sb="5" eb="8">
      <t>ショウヒゼイ</t>
    </rPh>
    <rPh sb="8" eb="9">
      <t>トウ</t>
    </rPh>
    <rPh sb="10" eb="13">
      <t>ホンネンド</t>
    </rPh>
    <rPh sb="13" eb="16">
      <t>ショウキャクガク</t>
    </rPh>
    <phoneticPr fontId="4"/>
  </si>
  <si>
    <t>職員等の給食に要する経費</t>
    <rPh sb="0" eb="2">
      <t>ショクイン</t>
    </rPh>
    <rPh sb="2" eb="3">
      <t>トウ</t>
    </rPh>
    <rPh sb="4" eb="6">
      <t>キュウショク</t>
    </rPh>
    <rPh sb="7" eb="8">
      <t>ヨウ</t>
    </rPh>
    <rPh sb="10" eb="12">
      <t>ケイヒ</t>
    </rPh>
    <phoneticPr fontId="4"/>
  </si>
  <si>
    <t>納付額</t>
    <rPh sb="0" eb="2">
      <t>ノウフ</t>
    </rPh>
    <rPh sb="2" eb="3">
      <t>ガク</t>
    </rPh>
    <phoneticPr fontId="4"/>
  </si>
  <si>
    <t>その他特別損失</t>
    <rPh sb="2" eb="3">
      <t>タ</t>
    </rPh>
    <rPh sb="3" eb="5">
      <t>トクベツ</t>
    </rPh>
    <rPh sb="5" eb="7">
      <t>ソンシツ</t>
    </rPh>
    <phoneticPr fontId="4"/>
  </si>
  <si>
    <t>予備費</t>
    <rPh sb="0" eb="3">
      <t>ヨビヒ</t>
    </rPh>
    <phoneticPr fontId="4"/>
  </si>
  <si>
    <t>脳卒中・神経脊椎
センター事業費用</t>
    <rPh sb="0" eb="2">
      <t>ノウソッチュウ</t>
    </rPh>
    <rPh sb="3" eb="7">
      <t>シンケイセキツイ</t>
    </rPh>
    <rPh sb="12" eb="14">
      <t>ジギョウ</t>
    </rPh>
    <rPh sb="14" eb="16">
      <t>ヒヨウ</t>
    </rPh>
    <phoneticPr fontId="4"/>
  </si>
  <si>
    <t>医学研究費用</t>
    <rPh sb="0" eb="2">
      <t>イガク</t>
    </rPh>
    <rPh sb="2" eb="4">
      <t>ケンキュウ</t>
    </rPh>
    <rPh sb="4" eb="6">
      <t>ヒヨウ</t>
    </rPh>
    <phoneticPr fontId="4"/>
  </si>
  <si>
    <t>臨床研究に要する経費</t>
    <rPh sb="0" eb="2">
      <t>リンショウ</t>
    </rPh>
    <rPh sb="2" eb="4">
      <t>ケンキュウ</t>
    </rPh>
    <rPh sb="5" eb="6">
      <t>ヨウ</t>
    </rPh>
    <rPh sb="8" eb="10">
      <t>ケイヒ</t>
    </rPh>
    <phoneticPr fontId="4"/>
  </si>
  <si>
    <t>介護老人保健
施設費用</t>
    <rPh sb="0" eb="2">
      <t>カイゴ</t>
    </rPh>
    <rPh sb="2" eb="4">
      <t>ロウジン</t>
    </rPh>
    <rPh sb="4" eb="6">
      <t>ホケン</t>
    </rPh>
    <rPh sb="7" eb="9">
      <t>シセツ</t>
    </rPh>
    <rPh sb="9" eb="11">
      <t>ヒヨウ</t>
    </rPh>
    <phoneticPr fontId="4"/>
  </si>
  <si>
    <t>施設運営事業費用</t>
    <rPh sb="0" eb="2">
      <t>シセツ</t>
    </rPh>
    <rPh sb="2" eb="4">
      <t>ウンエイ</t>
    </rPh>
    <rPh sb="4" eb="6">
      <t>ジギョウ</t>
    </rPh>
    <rPh sb="6" eb="8">
      <t>ヒヨウ</t>
    </rPh>
    <phoneticPr fontId="4"/>
  </si>
  <si>
    <t>施設運営事業外費用</t>
    <rPh sb="0" eb="2">
      <t>シセツ</t>
    </rPh>
    <rPh sb="2" eb="4">
      <t>ウンエイ</t>
    </rPh>
    <rPh sb="4" eb="6">
      <t>ジギョウ</t>
    </rPh>
    <rPh sb="6" eb="7">
      <t>ガイ</t>
    </rPh>
    <rPh sb="7" eb="9">
      <t>ヒヨウ</t>
    </rPh>
    <phoneticPr fontId="4"/>
  </si>
  <si>
    <t>みなと赤十字病院
事業費用</t>
    <rPh sb="2" eb="5">
      <t>セキジュウジ</t>
    </rPh>
    <rPh sb="5" eb="7">
      <t>ビョウイン</t>
    </rPh>
    <rPh sb="7" eb="8">
      <t>ビョウイン</t>
    </rPh>
    <rPh sb="10" eb="12">
      <t>ヒヨウ</t>
    </rPh>
    <phoneticPr fontId="4"/>
  </si>
  <si>
    <t>指定管理者に対する交付金等</t>
    <rPh sb="0" eb="2">
      <t>シテイ</t>
    </rPh>
    <rPh sb="2" eb="5">
      <t>カンリシャ</t>
    </rPh>
    <rPh sb="6" eb="7">
      <t>タイ</t>
    </rPh>
    <rPh sb="9" eb="12">
      <t>コウフキン</t>
    </rPh>
    <rPh sb="12" eb="13">
      <t>トウ</t>
    </rPh>
    <phoneticPr fontId="4"/>
  </si>
  <si>
    <t>市民病院事業
資本的収入</t>
    <rPh sb="0" eb="1">
      <t>シミン</t>
    </rPh>
    <rPh sb="1" eb="3">
      <t>ビョウイン</t>
    </rPh>
    <rPh sb="3" eb="5">
      <t>ジギョウ</t>
    </rPh>
    <rPh sb="6" eb="9">
      <t>シホンテキ</t>
    </rPh>
    <rPh sb="9" eb="11">
      <t>シュウニュウ</t>
    </rPh>
    <phoneticPr fontId="8"/>
  </si>
  <si>
    <t>一般会計負担金</t>
    <rPh sb="0" eb="2">
      <t>イッパン</t>
    </rPh>
    <rPh sb="2" eb="4">
      <t>カイケイ</t>
    </rPh>
    <rPh sb="4" eb="6">
      <t>フタン</t>
    </rPh>
    <rPh sb="6" eb="7">
      <t>キン</t>
    </rPh>
    <phoneticPr fontId="8"/>
  </si>
  <si>
    <t>一般会計補助金</t>
    <rPh sb="0" eb="7">
      <t>イッパンカイケイホジョキン</t>
    </rPh>
    <phoneticPr fontId="8"/>
  </si>
  <si>
    <t>脳卒中・神経脊椎
センター事業
資本的収入</t>
    <rPh sb="0" eb="2">
      <t>ノウソッチュウ</t>
    </rPh>
    <rPh sb="3" eb="7">
      <t>シンケイセキツイ</t>
    </rPh>
    <rPh sb="12" eb="14">
      <t>ジギョウ</t>
    </rPh>
    <rPh sb="15" eb="18">
      <t>シホンテキ</t>
    </rPh>
    <rPh sb="18" eb="20">
      <t>シュウニュウ</t>
    </rPh>
    <phoneticPr fontId="8"/>
  </si>
  <si>
    <t>脳卒中・神経脊椎
センター
一般会計負担金</t>
    <rPh sb="0" eb="3">
      <t>ノウソッチュウ</t>
    </rPh>
    <rPh sb="4" eb="8">
      <t>シンケイセキツイ</t>
    </rPh>
    <rPh sb="14" eb="16">
      <t>イッパン</t>
    </rPh>
    <rPh sb="16" eb="18">
      <t>カイケイ</t>
    </rPh>
    <rPh sb="18" eb="21">
      <t>フタンキン</t>
    </rPh>
    <phoneticPr fontId="8"/>
  </si>
  <si>
    <t>介護老人保健施設
一般会計負担金</t>
    <rPh sb="0" eb="2">
      <t>カイゴ</t>
    </rPh>
    <rPh sb="2" eb="4">
      <t>ロウジン</t>
    </rPh>
    <rPh sb="4" eb="6">
      <t>ホケン</t>
    </rPh>
    <rPh sb="6" eb="8">
      <t>シセツ</t>
    </rPh>
    <rPh sb="9" eb="11">
      <t>イッパン</t>
    </rPh>
    <rPh sb="11" eb="13">
      <t>カイケイ</t>
    </rPh>
    <rPh sb="13" eb="16">
      <t>フタンキン</t>
    </rPh>
    <phoneticPr fontId="8"/>
  </si>
  <si>
    <t>寄附金</t>
    <rPh sb="0" eb="3">
      <t>キフキン</t>
    </rPh>
    <phoneticPr fontId="4"/>
  </si>
  <si>
    <t>企業債償還金に係る負担金</t>
    <rPh sb="0" eb="2">
      <t>キギョウ</t>
    </rPh>
    <rPh sb="2" eb="3">
      <t>サイ</t>
    </rPh>
    <rPh sb="3" eb="6">
      <t>ショウカンキン</t>
    </rPh>
    <rPh sb="7" eb="8">
      <t>カカ</t>
    </rPh>
    <rPh sb="9" eb="12">
      <t>フタンキン</t>
    </rPh>
    <phoneticPr fontId="4"/>
  </si>
  <si>
    <t>みなと赤十字病院
事業資本的収入</t>
    <rPh sb="2" eb="5">
      <t>セキジュウジ</t>
    </rPh>
    <rPh sb="5" eb="7">
      <t>ビョウイン</t>
    </rPh>
    <rPh sb="8" eb="9">
      <t>ビョウイン</t>
    </rPh>
    <rPh sb="10" eb="12">
      <t>シホン</t>
    </rPh>
    <rPh sb="12" eb="14">
      <t>シュウニュウ</t>
    </rPh>
    <phoneticPr fontId="8"/>
  </si>
  <si>
    <t>企業債償還金に係る補助金</t>
    <rPh sb="0" eb="2">
      <t>キギョウ</t>
    </rPh>
    <rPh sb="2" eb="3">
      <t>サイ</t>
    </rPh>
    <rPh sb="3" eb="6">
      <t>ショウカンキン</t>
    </rPh>
    <rPh sb="7" eb="8">
      <t>カカ</t>
    </rPh>
    <rPh sb="9" eb="12">
      <t>ホジョキン</t>
    </rPh>
    <phoneticPr fontId="4"/>
  </si>
  <si>
    <t>収入</t>
    <rPh sb="0" eb="1">
      <t>オサム</t>
    </rPh>
    <rPh sb="1" eb="2">
      <t>ニュウ</t>
    </rPh>
    <phoneticPr fontId="8"/>
  </si>
  <si>
    <t>支出</t>
    <rPh sb="0" eb="2">
      <t>シシュツ</t>
    </rPh>
    <phoneticPr fontId="8"/>
  </si>
  <si>
    <t>市民病院事業
資本的支出</t>
    <rPh sb="0" eb="1">
      <t>シミン</t>
    </rPh>
    <rPh sb="1" eb="3">
      <t>ビョウイン</t>
    </rPh>
    <rPh sb="3" eb="5">
      <t>ジギョウ</t>
    </rPh>
    <rPh sb="6" eb="9">
      <t>シホンテキ</t>
    </rPh>
    <rPh sb="9" eb="10">
      <t>テキ</t>
    </rPh>
    <rPh sb="10" eb="12">
      <t>シシュツ</t>
    </rPh>
    <phoneticPr fontId="8"/>
  </si>
  <si>
    <t>施設整備工事費</t>
    <rPh sb="0" eb="2">
      <t>シセツ</t>
    </rPh>
    <rPh sb="2" eb="4">
      <t>セイビ</t>
    </rPh>
    <rPh sb="4" eb="7">
      <t>コウジヒ</t>
    </rPh>
    <phoneticPr fontId="8"/>
  </si>
  <si>
    <t>固定資産購入費</t>
    <rPh sb="0" eb="2">
      <t>コテイ</t>
    </rPh>
    <rPh sb="2" eb="4">
      <t>シサン</t>
    </rPh>
    <rPh sb="4" eb="6">
      <t>コウニュウ</t>
    </rPh>
    <rPh sb="6" eb="7">
      <t>ヒ</t>
    </rPh>
    <phoneticPr fontId="4"/>
  </si>
  <si>
    <t>建設利息及び
取扱諸費</t>
    <rPh sb="0" eb="2">
      <t>ケンセツ</t>
    </rPh>
    <rPh sb="2" eb="4">
      <t>リソク</t>
    </rPh>
    <rPh sb="4" eb="5">
      <t>オヨ</t>
    </rPh>
    <rPh sb="7" eb="9">
      <t>トリアツカイ</t>
    </rPh>
    <rPh sb="9" eb="11">
      <t>ショヒ</t>
    </rPh>
    <phoneticPr fontId="8"/>
  </si>
  <si>
    <t>長期貸付金</t>
    <rPh sb="0" eb="2">
      <t>チョウキ</t>
    </rPh>
    <rPh sb="2" eb="4">
      <t>カシツケ</t>
    </rPh>
    <rPh sb="4" eb="5">
      <t>キン</t>
    </rPh>
    <phoneticPr fontId="8"/>
  </si>
  <si>
    <t>施設整備工事等に要する経費</t>
    <rPh sb="0" eb="2">
      <t>シセツ</t>
    </rPh>
    <rPh sb="2" eb="4">
      <t>セイビ</t>
    </rPh>
    <rPh sb="4" eb="6">
      <t>コウジ</t>
    </rPh>
    <rPh sb="6" eb="7">
      <t>トウ</t>
    </rPh>
    <rPh sb="8" eb="9">
      <t>ヨウ</t>
    </rPh>
    <rPh sb="11" eb="13">
      <t>ケイヒ</t>
    </rPh>
    <phoneticPr fontId="4"/>
  </si>
  <si>
    <t>医療備品購入等に要する経費</t>
    <rPh sb="0" eb="2">
      <t>イリョウ</t>
    </rPh>
    <rPh sb="2" eb="4">
      <t>ビヒン</t>
    </rPh>
    <rPh sb="4" eb="6">
      <t>コウニュウ</t>
    </rPh>
    <rPh sb="6" eb="7">
      <t>トウ</t>
    </rPh>
    <rPh sb="8" eb="9">
      <t>ヨウ</t>
    </rPh>
    <rPh sb="11" eb="13">
      <t>ケイヒ</t>
    </rPh>
    <phoneticPr fontId="4"/>
  </si>
  <si>
    <t>職員の給与に要する経費</t>
    <rPh sb="0" eb="2">
      <t>ショクイン</t>
    </rPh>
    <rPh sb="3" eb="5">
      <t>キュウヨ</t>
    </rPh>
    <rPh sb="6" eb="7">
      <t>ヨウ</t>
    </rPh>
    <rPh sb="9" eb="11">
      <t>ケイヒ</t>
    </rPh>
    <phoneticPr fontId="4"/>
  </si>
  <si>
    <t>建設期間中の企業債利息等</t>
    <rPh sb="0" eb="2">
      <t>ケンセツ</t>
    </rPh>
    <rPh sb="2" eb="5">
      <t>キカンチュウ</t>
    </rPh>
    <rPh sb="6" eb="8">
      <t>キギョウ</t>
    </rPh>
    <rPh sb="8" eb="9">
      <t>サイ</t>
    </rPh>
    <rPh sb="9" eb="11">
      <t>リソク</t>
    </rPh>
    <rPh sb="11" eb="12">
      <t>トウ</t>
    </rPh>
    <phoneticPr fontId="4"/>
  </si>
  <si>
    <t>看護学生に対する奨学金貸付</t>
    <rPh sb="0" eb="2">
      <t>カンゴ</t>
    </rPh>
    <rPh sb="2" eb="4">
      <t>ガクセイ</t>
    </rPh>
    <rPh sb="5" eb="6">
      <t>タイ</t>
    </rPh>
    <rPh sb="8" eb="11">
      <t>ショウガクキン</t>
    </rPh>
    <rPh sb="11" eb="13">
      <t>カシツケ</t>
    </rPh>
    <phoneticPr fontId="4"/>
  </si>
  <si>
    <t>脳卒中・神経脊椎
センター事業
資本的支出</t>
    <rPh sb="0" eb="2">
      <t>ノウソッチュウ</t>
    </rPh>
    <rPh sb="3" eb="7">
      <t>シンケイセキツイ</t>
    </rPh>
    <rPh sb="12" eb="14">
      <t>ジギョウ</t>
    </rPh>
    <rPh sb="15" eb="18">
      <t>シホンテキ</t>
    </rPh>
    <rPh sb="18" eb="20">
      <t>シシュツ</t>
    </rPh>
    <phoneticPr fontId="8"/>
  </si>
  <si>
    <t>脳卒中・神経脊椎
センター
企業債償還金</t>
    <rPh sb="0" eb="3">
      <t>ノウソッチュウ</t>
    </rPh>
    <rPh sb="4" eb="8">
      <t>シンケイセキツイ</t>
    </rPh>
    <rPh sb="14" eb="16">
      <t>キギョウ</t>
    </rPh>
    <rPh sb="16" eb="17">
      <t>サイ</t>
    </rPh>
    <rPh sb="17" eb="20">
      <t>ショウカンキン</t>
    </rPh>
    <phoneticPr fontId="8"/>
  </si>
  <si>
    <t>介護老人保健施設
企業債償還金</t>
    <rPh sb="0" eb="2">
      <t>カイゴ</t>
    </rPh>
    <rPh sb="2" eb="4">
      <t>ロウジン</t>
    </rPh>
    <rPh sb="4" eb="6">
      <t>ホケン</t>
    </rPh>
    <rPh sb="6" eb="8">
      <t>シセツ</t>
    </rPh>
    <rPh sb="9" eb="11">
      <t>キギョウ</t>
    </rPh>
    <rPh sb="11" eb="12">
      <t>サイ</t>
    </rPh>
    <rPh sb="12" eb="15">
      <t>ショウカンキン</t>
    </rPh>
    <phoneticPr fontId="8"/>
  </si>
  <si>
    <t>みなと赤十字病院
事業資本的支出</t>
    <rPh sb="2" eb="5">
      <t>セキジュウジ</t>
    </rPh>
    <rPh sb="5" eb="7">
      <t>ビョウイン</t>
    </rPh>
    <rPh sb="8" eb="10">
      <t>ジギョウ</t>
    </rPh>
    <rPh sb="10" eb="13">
      <t>シホンテキ</t>
    </rPh>
    <rPh sb="13" eb="15">
      <t>シシュツ</t>
    </rPh>
    <phoneticPr fontId="8"/>
  </si>
  <si>
    <t>７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8"/>
  </si>
  <si>
    <t>初任給
調整手当</t>
    <rPh sb="0" eb="3">
      <t>ショニンキュウ</t>
    </rPh>
    <rPh sb="4" eb="6">
      <t>チョウセイ</t>
    </rPh>
    <rPh sb="6" eb="8">
      <t>テアテ</t>
    </rPh>
    <phoneticPr fontId="4"/>
  </si>
  <si>
    <t>特殊勤務
手当</t>
    <rPh sb="0" eb="2">
      <t>トクシュ</t>
    </rPh>
    <rPh sb="2" eb="4">
      <t>キンム</t>
    </rPh>
    <rPh sb="5" eb="7">
      <t>テアテ</t>
    </rPh>
    <phoneticPr fontId="4"/>
  </si>
  <si>
    <t>通勤手当</t>
    <rPh sb="0" eb="2">
      <t>ツウキン</t>
    </rPh>
    <rPh sb="2" eb="4">
      <t>テアテ</t>
    </rPh>
    <phoneticPr fontId="4"/>
  </si>
  <si>
    <t>超過勤務
手当</t>
    <rPh sb="0" eb="2">
      <t>チョウカ</t>
    </rPh>
    <rPh sb="2" eb="4">
      <t>キンム</t>
    </rPh>
    <rPh sb="5" eb="7">
      <t>テアテ</t>
    </rPh>
    <phoneticPr fontId="4"/>
  </si>
  <si>
    <t>宿日直
手当</t>
    <rPh sb="0" eb="3">
      <t>シュクニッチョク</t>
    </rPh>
    <rPh sb="4" eb="6">
      <t>テアテ</t>
    </rPh>
    <phoneticPr fontId="4"/>
  </si>
  <si>
    <t>期末・勤勉
手当</t>
    <rPh sb="0" eb="2">
      <t>キマツ</t>
    </rPh>
    <rPh sb="3" eb="5">
      <t>キンベン</t>
    </rPh>
    <rPh sb="6" eb="8">
      <t>テアテ</t>
    </rPh>
    <phoneticPr fontId="4"/>
  </si>
  <si>
    <t>賞与引当金
繰入額</t>
    <rPh sb="0" eb="2">
      <t>ショウヨ</t>
    </rPh>
    <rPh sb="2" eb="4">
      <t>ヒキアテ</t>
    </rPh>
    <rPh sb="4" eb="5">
      <t>キン</t>
    </rPh>
    <rPh sb="6" eb="8">
      <t>クリイレ</t>
    </rPh>
    <rPh sb="8" eb="9">
      <t>ガク</t>
    </rPh>
    <phoneticPr fontId="4"/>
  </si>
  <si>
    <t>千円</t>
    <rPh sb="0" eb="2">
      <t>センエン</t>
    </rPh>
    <phoneticPr fontId="4"/>
  </si>
  <si>
    <t>医療局病院経営本部</t>
    <rPh sb="0" eb="2">
      <t>イリョウ</t>
    </rPh>
    <rPh sb="2" eb="3">
      <t>キョク</t>
    </rPh>
    <rPh sb="3" eb="5">
      <t>ビョウイン</t>
    </rPh>
    <rPh sb="5" eb="7">
      <t>ケイエイ</t>
    </rPh>
    <rPh sb="7" eb="9">
      <t>ホンブ</t>
    </rPh>
    <phoneticPr fontId="8"/>
  </si>
  <si>
    <t>人</t>
    <rPh sb="0" eb="1">
      <t>ニン</t>
    </rPh>
    <phoneticPr fontId="4"/>
  </si>
  <si>
    <t>初任給調整手当</t>
    <rPh sb="0" eb="3">
      <t>ショニンキュウ</t>
    </rPh>
    <rPh sb="3" eb="5">
      <t>チョウセイ</t>
    </rPh>
    <rPh sb="5" eb="7">
      <t>テアテ</t>
    </rPh>
    <phoneticPr fontId="8"/>
  </si>
  <si>
    <t>（夜間看護業務等）</t>
    <rPh sb="1" eb="3">
      <t>ヤカン</t>
    </rPh>
    <rPh sb="3" eb="5">
      <t>カンゴ</t>
    </rPh>
    <rPh sb="5" eb="7">
      <t>ギョウム</t>
    </rPh>
    <rPh sb="7" eb="8">
      <t>トウ</t>
    </rPh>
    <phoneticPr fontId="8"/>
  </si>
  <si>
    <t>市民病院</t>
    <rPh sb="0" eb="2">
      <t>シミン</t>
    </rPh>
    <rPh sb="2" eb="4">
      <t>ビョウイン</t>
    </rPh>
    <phoneticPr fontId="4"/>
  </si>
  <si>
    <t>脳卒中・神経
脊椎センター</t>
    <rPh sb="0" eb="3">
      <t>ノウソッチュウ</t>
    </rPh>
    <rPh sb="4" eb="6">
      <t>シンケイ</t>
    </rPh>
    <rPh sb="7" eb="9">
      <t>セキツイ</t>
    </rPh>
    <phoneticPr fontId="4"/>
  </si>
  <si>
    <t>前年度</t>
    <rPh sb="0" eb="3">
      <t>ゼンネンド</t>
    </rPh>
    <phoneticPr fontId="4"/>
  </si>
  <si>
    <t>比較</t>
    <rPh sb="0" eb="2">
      <t>ヒカク</t>
    </rPh>
    <phoneticPr fontId="4"/>
  </si>
  <si>
    <t>○　「職員数」の「一般職」欄は、賃金をもって支弁される職員を除いている。</t>
    <rPh sb="3" eb="6">
      <t>ショクインスウ</t>
    </rPh>
    <rPh sb="9" eb="11">
      <t>イッパン</t>
    </rPh>
    <rPh sb="11" eb="12">
      <t>ショク</t>
    </rPh>
    <rPh sb="13" eb="14">
      <t>ラン</t>
    </rPh>
    <rPh sb="16" eb="18">
      <t>チンギン</t>
    </rPh>
    <rPh sb="22" eb="24">
      <t>シベン</t>
    </rPh>
    <rPh sb="27" eb="29">
      <t>ショクイン</t>
    </rPh>
    <rPh sb="30" eb="31">
      <t>ノゾ</t>
    </rPh>
    <phoneticPr fontId="4"/>
  </si>
  <si>
    <t>給料</t>
    <rPh sb="0" eb="2">
      <t>キュウリョウ</t>
    </rPh>
    <phoneticPr fontId="4"/>
  </si>
  <si>
    <t>賃金</t>
    <rPh sb="0" eb="2">
      <t>チンギン</t>
    </rPh>
    <phoneticPr fontId="8"/>
  </si>
  <si>
    <t>６　 給 　与 　費 　明 　細 　書</t>
    <rPh sb="3" eb="4">
      <t>キュウ</t>
    </rPh>
    <rPh sb="6" eb="7">
      <t>クミ</t>
    </rPh>
    <rPh sb="9" eb="10">
      <t>ヒ</t>
    </rPh>
    <rPh sb="12" eb="13">
      <t>メイ</t>
    </rPh>
    <rPh sb="15" eb="16">
      <t>ホソ</t>
    </rPh>
    <rPh sb="18" eb="19">
      <t>ショ</t>
    </rPh>
    <phoneticPr fontId="8"/>
  </si>
  <si>
    <t>無形固定資産の取得による支出</t>
    <rPh sb="0" eb="2">
      <t>ムケイ</t>
    </rPh>
    <rPh sb="2" eb="4">
      <t>コテイ</t>
    </rPh>
    <rPh sb="4" eb="6">
      <t>シサン</t>
    </rPh>
    <rPh sb="7" eb="9">
      <t>シュトク</t>
    </rPh>
    <rPh sb="12" eb="14">
      <t>シシュツ</t>
    </rPh>
    <phoneticPr fontId="4"/>
  </si>
  <si>
    <t>一般会計からの繰入金による収入</t>
    <rPh sb="0" eb="2">
      <t>イッパン</t>
    </rPh>
    <rPh sb="2" eb="4">
      <t>カイケイ</t>
    </rPh>
    <rPh sb="7" eb="9">
      <t>クリイレ</t>
    </rPh>
    <rPh sb="9" eb="10">
      <t>キン</t>
    </rPh>
    <rPh sb="13" eb="15">
      <t>シュウニュウ</t>
    </rPh>
    <phoneticPr fontId="4"/>
  </si>
  <si>
    <t>長期前払消費税勘定への計上額</t>
    <rPh sb="0" eb="2">
      <t>チョウキ</t>
    </rPh>
    <rPh sb="2" eb="4">
      <t>マエバライ</t>
    </rPh>
    <rPh sb="4" eb="7">
      <t>ショウヒゼイ</t>
    </rPh>
    <rPh sb="7" eb="9">
      <t>カンジョウ</t>
    </rPh>
    <rPh sb="11" eb="13">
      <t>ケイジョウ</t>
    </rPh>
    <rPh sb="13" eb="14">
      <t>ガク</t>
    </rPh>
    <phoneticPr fontId="4"/>
  </si>
  <si>
    <t>寄附金収入</t>
    <rPh sb="0" eb="3">
      <t>キフキン</t>
    </rPh>
    <rPh sb="3" eb="5">
      <t>シュウニュウ</t>
    </rPh>
    <phoneticPr fontId="4"/>
  </si>
  <si>
    <t>器械備品</t>
    <rPh sb="0" eb="2">
      <t>キカイ</t>
    </rPh>
    <rPh sb="2" eb="4">
      <t>ビヒン</t>
    </rPh>
    <phoneticPr fontId="4"/>
  </si>
  <si>
    <t>車両</t>
    <rPh sb="0" eb="2">
      <t>シャリョウ</t>
    </rPh>
    <phoneticPr fontId="4"/>
  </si>
  <si>
    <t>出資金</t>
    <rPh sb="0" eb="3">
      <t>シュッシキン</t>
    </rPh>
    <phoneticPr fontId="4"/>
  </si>
  <si>
    <t>長期前払消費税</t>
    <rPh sb="0" eb="2">
      <t>チョウキ</t>
    </rPh>
    <rPh sb="2" eb="4">
      <t>マエバライ</t>
    </rPh>
    <rPh sb="4" eb="7">
      <t>ショウヒゼイ</t>
    </rPh>
    <phoneticPr fontId="4"/>
  </si>
  <si>
    <t>(4)</t>
  </si>
  <si>
    <t>(5)</t>
  </si>
  <si>
    <t>前払費用</t>
    <rPh sb="0" eb="4">
      <t>マエバライヒヨウ</t>
    </rPh>
    <phoneticPr fontId="4"/>
  </si>
  <si>
    <t>(6)</t>
  </si>
  <si>
    <t>(7)</t>
  </si>
  <si>
    <t>預託金</t>
    <rPh sb="0" eb="3">
      <t>ヨタクキン</t>
    </rPh>
    <phoneticPr fontId="4"/>
  </si>
  <si>
    <t>(2)</t>
  </si>
  <si>
    <t>(3)</t>
  </si>
  <si>
    <t>その他流動負債</t>
    <rPh sb="2" eb="3">
      <t>タ</t>
    </rPh>
    <rPh sb="3" eb="5">
      <t>リュウドウ</t>
    </rPh>
    <rPh sb="5" eb="7">
      <t>フサイ</t>
    </rPh>
    <phoneticPr fontId="4"/>
  </si>
  <si>
    <t>一般会計繰入金</t>
    <rPh sb="0" eb="2">
      <t>イッパン</t>
    </rPh>
    <rPh sb="2" eb="4">
      <t>カイケイ</t>
    </rPh>
    <rPh sb="4" eb="6">
      <t>クリイレ</t>
    </rPh>
    <rPh sb="6" eb="7">
      <t>キン</t>
    </rPh>
    <phoneticPr fontId="4"/>
  </si>
  <si>
    <t>補助金</t>
    <rPh sb="0" eb="3">
      <t>ホジョキン</t>
    </rPh>
    <phoneticPr fontId="4"/>
  </si>
  <si>
    <t>その他助成金等</t>
    <rPh sb="2" eb="3">
      <t>タ</t>
    </rPh>
    <rPh sb="3" eb="6">
      <t>ジョセイキン</t>
    </rPh>
    <rPh sb="6" eb="7">
      <t>トウ</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</si>
  <si>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</si>
  <si>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</si>
  <si>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</si>
  <si>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医業収益</t>
    <rPh sb="0" eb="2">
      <t>イギョウ</t>
    </rPh>
    <rPh sb="2" eb="4">
      <t>シュウエキ</t>
    </rPh>
    <phoneticPr fontId="4"/>
  </si>
  <si>
    <t>入院収益</t>
    <rPh sb="0" eb="2">
      <t>ニュウイン</t>
    </rPh>
    <rPh sb="2" eb="4">
      <t>シュウエキ</t>
    </rPh>
    <phoneticPr fontId="4"/>
  </si>
  <si>
    <t>外来収益</t>
    <rPh sb="0" eb="2">
      <t>ガイライ</t>
    </rPh>
    <rPh sb="2" eb="4">
      <t>シュウエキ</t>
    </rPh>
    <phoneticPr fontId="4"/>
  </si>
  <si>
    <t>がん検診センター収益</t>
    <rPh sb="2" eb="4">
      <t>ケンシン</t>
    </rPh>
    <rPh sb="8" eb="10">
      <t>シュウエキ</t>
    </rPh>
    <phoneticPr fontId="4"/>
  </si>
  <si>
    <t>その他医業収益</t>
    <rPh sb="2" eb="3">
      <t>タ</t>
    </rPh>
    <rPh sb="3" eb="5">
      <t>イギョウ</t>
    </rPh>
    <rPh sb="5" eb="7">
      <t>シュウエキ</t>
    </rPh>
    <phoneticPr fontId="4"/>
  </si>
  <si>
    <t>医業費用</t>
    <rPh sb="0" eb="2">
      <t>イギョウ</t>
    </rPh>
    <rPh sb="2" eb="4">
      <t>ヒヨウ</t>
    </rPh>
    <phoneticPr fontId="4"/>
  </si>
  <si>
    <t>給与費</t>
    <rPh sb="0" eb="2">
      <t>キュウヨ</t>
    </rPh>
    <rPh sb="2" eb="3">
      <t>ヒ</t>
    </rPh>
    <phoneticPr fontId="4"/>
  </si>
  <si>
    <t>材料費</t>
    <rPh sb="0" eb="3">
      <t>ザイリョウヒ</t>
    </rPh>
    <phoneticPr fontId="4"/>
  </si>
  <si>
    <t>経費</t>
    <rPh sb="0" eb="2">
      <t>ケイヒ</t>
    </rPh>
    <phoneticPr fontId="4"/>
  </si>
  <si>
    <t>研究研修費</t>
    <rPh sb="0" eb="2">
      <t>ケンキュウ</t>
    </rPh>
    <rPh sb="2" eb="4">
      <t>ケンシュウ</t>
    </rPh>
    <rPh sb="4" eb="5">
      <t>ヒ</t>
    </rPh>
    <phoneticPr fontId="4"/>
  </si>
  <si>
    <t>医業外収益</t>
    <rPh sb="0" eb="2">
      <t>イギョウ</t>
    </rPh>
    <rPh sb="2" eb="3">
      <t>ソト</t>
    </rPh>
    <rPh sb="3" eb="4">
      <t>オサム</t>
    </rPh>
    <rPh sb="4" eb="5">
      <t>エキ</t>
    </rPh>
    <phoneticPr fontId="4"/>
  </si>
  <si>
    <t>国庫補助金</t>
    <rPh sb="0" eb="2">
      <t>コッコ</t>
    </rPh>
    <rPh sb="2" eb="5">
      <t>ホジョキン</t>
    </rPh>
    <phoneticPr fontId="4"/>
  </si>
  <si>
    <t>(8)</t>
  </si>
  <si>
    <t>その他医業外収益</t>
    <rPh sb="2" eb="3">
      <t>タ</t>
    </rPh>
    <rPh sb="3" eb="5">
      <t>イギョウ</t>
    </rPh>
    <rPh sb="5" eb="6">
      <t>ガイ</t>
    </rPh>
    <rPh sb="6" eb="8">
      <t>シュウエキ</t>
    </rPh>
    <phoneticPr fontId="4"/>
  </si>
  <si>
    <t>医業外費用</t>
    <rPh sb="0" eb="2">
      <t>イギョウ</t>
    </rPh>
    <phoneticPr fontId="4"/>
  </si>
  <si>
    <t>介護老人保健施設収益</t>
    <rPh sb="0" eb="2">
      <t>カイゴ</t>
    </rPh>
    <rPh sb="2" eb="4">
      <t>ロウジン</t>
    </rPh>
    <rPh sb="4" eb="6">
      <t>ホケン</t>
    </rPh>
    <rPh sb="6" eb="8">
      <t>シセツ</t>
    </rPh>
    <rPh sb="8" eb="10">
      <t>シュウエキ</t>
    </rPh>
    <phoneticPr fontId="4"/>
  </si>
  <si>
    <t>資産の評価基準及び評価方法</t>
    <rPh sb="0" eb="2">
      <t>シサン</t>
    </rPh>
    <rPh sb="3" eb="5">
      <t>ヒョウカ</t>
    </rPh>
    <rPh sb="5" eb="7">
      <t>キジュン</t>
    </rPh>
    <rPh sb="7" eb="8">
      <t>オヨ</t>
    </rPh>
    <rPh sb="9" eb="11">
      <t>ヒョウカ</t>
    </rPh>
    <rPh sb="11" eb="13">
      <t>ホウホウ</t>
    </rPh>
    <phoneticPr fontId="4"/>
  </si>
  <si>
    <t>たな卸資産（貯蔵品）の評価基準及び評価方法</t>
    <rPh sb="2" eb="3">
      <t>オロ</t>
    </rPh>
    <rPh sb="3" eb="5">
      <t>シサン</t>
    </rPh>
    <rPh sb="6" eb="9">
      <t>チョゾウヒン</t>
    </rPh>
    <rPh sb="11" eb="13">
      <t>ヒョウカ</t>
    </rPh>
    <rPh sb="13" eb="15">
      <t>キジュン</t>
    </rPh>
    <rPh sb="15" eb="16">
      <t>オヨ</t>
    </rPh>
    <rPh sb="17" eb="19">
      <t>ヒョウカ</t>
    </rPh>
    <rPh sb="19" eb="21">
      <t>ホウホウ</t>
    </rPh>
    <phoneticPr fontId="4"/>
  </si>
  <si>
    <t>有形固定資産及び無形固定資産</t>
    <rPh sb="0" eb="2">
      <t>ユウケイ</t>
    </rPh>
    <rPh sb="2" eb="4">
      <t>コテイ</t>
    </rPh>
    <rPh sb="4" eb="6">
      <t>シサン</t>
    </rPh>
    <rPh sb="6" eb="7">
      <t>オヨ</t>
    </rPh>
    <rPh sb="8" eb="10">
      <t>ムケイ</t>
    </rPh>
    <rPh sb="10" eb="12">
      <t>コテイ</t>
    </rPh>
    <rPh sb="12" eb="14">
      <t>シサン</t>
    </rPh>
    <phoneticPr fontId="4"/>
  </si>
  <si>
    <t>定額法によっている。</t>
    <rPh sb="0" eb="2">
      <t>テイガク</t>
    </rPh>
    <rPh sb="2" eb="3">
      <t>ホウ</t>
    </rPh>
    <phoneticPr fontId="4"/>
  </si>
  <si>
    <t>主な耐用年数</t>
    <rPh sb="0" eb="1">
      <t>オモ</t>
    </rPh>
    <rPh sb="2" eb="4">
      <t>タイヨウ</t>
    </rPh>
    <rPh sb="4" eb="6">
      <t>ネンスウ</t>
    </rPh>
    <phoneticPr fontId="4"/>
  </si>
  <si>
    <t>３年〜65年</t>
    <rPh sb="1" eb="2">
      <t>ネン</t>
    </rPh>
    <rPh sb="5" eb="6">
      <t>ネン</t>
    </rPh>
    <phoneticPr fontId="4"/>
  </si>
  <si>
    <t>３年〜50年</t>
    <rPh sb="1" eb="2">
      <t>ネン</t>
    </rPh>
    <rPh sb="5" eb="6">
      <t>ネン</t>
    </rPh>
    <phoneticPr fontId="4"/>
  </si>
  <si>
    <t>２年〜20年</t>
    <rPh sb="1" eb="2">
      <t>ネン</t>
    </rPh>
    <rPh sb="5" eb="6">
      <t>ネン</t>
    </rPh>
    <phoneticPr fontId="4"/>
  </si>
  <si>
    <t>引当金の計上方法</t>
    <rPh sb="0" eb="2">
      <t>ヒキアテ</t>
    </rPh>
    <rPh sb="2" eb="3">
      <t>キン</t>
    </rPh>
    <rPh sb="4" eb="6">
      <t>ケイジョウ</t>
    </rPh>
    <rPh sb="6" eb="8">
      <t>ホウホウ</t>
    </rPh>
    <phoneticPr fontId="4"/>
  </si>
  <si>
    <t>貸倒引当金</t>
    <rPh sb="0" eb="2">
      <t>カシダオ</t>
    </rPh>
    <rPh sb="2" eb="4">
      <t>ヒキアテ</t>
    </rPh>
    <rPh sb="4" eb="5">
      <t>キン</t>
    </rPh>
    <phoneticPr fontId="4"/>
  </si>
  <si>
    <t>資金の期末残高の貸借対照表科目別の内訳</t>
    <rPh sb="0" eb="2">
      <t>シキン</t>
    </rPh>
    <rPh sb="3" eb="5">
      <t>キマツ</t>
    </rPh>
    <rPh sb="5" eb="7">
      <t>ザンダカ</t>
    </rPh>
    <rPh sb="8" eb="13">
      <t>タイシャクタイショウヒョウ</t>
    </rPh>
    <rPh sb="13" eb="15">
      <t>カモク</t>
    </rPh>
    <rPh sb="15" eb="16">
      <t>ベツ</t>
    </rPh>
    <rPh sb="17" eb="19">
      <t>ウチワケ</t>
    </rPh>
    <phoneticPr fontId="4"/>
  </si>
  <si>
    <t>資金の期末残高については、貸借対照表における流動資産の現金・預金の金額と一致する。</t>
    <rPh sb="0" eb="2">
      <t>シキン</t>
    </rPh>
    <rPh sb="3" eb="5">
      <t>キマツ</t>
    </rPh>
    <rPh sb="5" eb="7">
      <t>ザンダカ</t>
    </rPh>
    <rPh sb="13" eb="18">
      <t>タイシャクタイショウヒョウ</t>
    </rPh>
    <rPh sb="22" eb="24">
      <t>リュウドウ</t>
    </rPh>
    <rPh sb="24" eb="26">
      <t>シサン</t>
    </rPh>
    <rPh sb="27" eb="29">
      <t>ゲンキン</t>
    </rPh>
    <rPh sb="30" eb="32">
      <t>ヨキン</t>
    </rPh>
    <rPh sb="33" eb="35">
      <t>キンガク</t>
    </rPh>
    <rPh sb="36" eb="38">
      <t>イッチ</t>
    </rPh>
    <phoneticPr fontId="4"/>
  </si>
  <si>
    <t>企業債の償還に係る一般会計の負担</t>
    <rPh sb="0" eb="2">
      <t>キギョウ</t>
    </rPh>
    <rPh sb="2" eb="3">
      <t>サイ</t>
    </rPh>
    <rPh sb="4" eb="6">
      <t>ショウカン</t>
    </rPh>
    <rPh sb="7" eb="8">
      <t>カカ</t>
    </rPh>
    <rPh sb="9" eb="11">
      <t>イッパン</t>
    </rPh>
    <rPh sb="11" eb="13">
      <t>カイケイ</t>
    </rPh>
    <rPh sb="14" eb="16">
      <t>フタン</t>
    </rPh>
    <phoneticPr fontId="4"/>
  </si>
  <si>
    <t>各報告セグメントの事業の内容は次のとおりである。</t>
    <rPh sb="0" eb="1">
      <t>カク</t>
    </rPh>
    <rPh sb="1" eb="3">
      <t>ホウコク</t>
    </rPh>
    <rPh sb="9" eb="11">
      <t>ジギョウ</t>
    </rPh>
    <rPh sb="12" eb="14">
      <t>ナイヨウ</t>
    </rPh>
    <rPh sb="15" eb="16">
      <t>ツギ</t>
    </rPh>
    <phoneticPr fontId="4"/>
  </si>
  <si>
    <t>報告セグメントの概要</t>
    <rPh sb="0" eb="2">
      <t>ホウコク</t>
    </rPh>
    <rPh sb="8" eb="10">
      <t>ガイヨウ</t>
    </rPh>
    <phoneticPr fontId="4"/>
  </si>
  <si>
    <t>横浜市病院事業会計の報告セグメントは、構成単位のうち分離された財務情報が入手可能であり、予算の策定及び業績を評価するために、定期的に市会に</t>
    <rPh sb="0" eb="3">
      <t>ヨコハマシ</t>
    </rPh>
    <rPh sb="3" eb="5">
      <t>ビョウイン</t>
    </rPh>
    <rPh sb="5" eb="7">
      <t>ジギョウ</t>
    </rPh>
    <rPh sb="7" eb="9">
      <t>カイケイ</t>
    </rPh>
    <rPh sb="10" eb="12">
      <t>ホウコク</t>
    </rPh>
    <rPh sb="19" eb="21">
      <t>コウセイ</t>
    </rPh>
    <rPh sb="21" eb="23">
      <t>タンイ</t>
    </rPh>
    <rPh sb="26" eb="28">
      <t>ブンリ</t>
    </rPh>
    <rPh sb="31" eb="33">
      <t>ザイム</t>
    </rPh>
    <rPh sb="33" eb="35">
      <t>ジョウホウ</t>
    </rPh>
    <rPh sb="36" eb="38">
      <t>ニュウシュ</t>
    </rPh>
    <rPh sb="38" eb="40">
      <t>カノウ</t>
    </rPh>
    <rPh sb="44" eb="46">
      <t>ヨサン</t>
    </rPh>
    <rPh sb="47" eb="49">
      <t>サクテイ</t>
    </rPh>
    <rPh sb="49" eb="50">
      <t>オヨ</t>
    </rPh>
    <rPh sb="51" eb="53">
      <t>ギョウセキ</t>
    </rPh>
    <rPh sb="54" eb="56">
      <t>ヒョウカ</t>
    </rPh>
    <rPh sb="62" eb="65">
      <t>テイキテキ</t>
    </rPh>
    <rPh sb="66" eb="68">
      <t>シカイ</t>
    </rPh>
    <phoneticPr fontId="4"/>
  </si>
  <si>
    <t>報告される対象となっているものである。</t>
    <rPh sb="0" eb="2">
      <t>ホウコク</t>
    </rPh>
    <rPh sb="5" eb="7">
      <t>タイショウ</t>
    </rPh>
    <phoneticPr fontId="4"/>
  </si>
  <si>
    <t>事業区分</t>
    <rPh sb="0" eb="2">
      <t>ジギョウ</t>
    </rPh>
    <rPh sb="2" eb="4">
      <t>クブン</t>
    </rPh>
    <phoneticPr fontId="4"/>
  </si>
  <si>
    <t>市民病院事業</t>
    <rPh sb="0" eb="2">
      <t>シミン</t>
    </rPh>
    <rPh sb="2" eb="4">
      <t>ビョウイン</t>
    </rPh>
    <rPh sb="4" eb="6">
      <t>ジギョウ</t>
    </rPh>
    <phoneticPr fontId="4"/>
  </si>
  <si>
    <t>脳卒中・神経脊椎センター事業</t>
    <rPh sb="0" eb="3">
      <t>ノウソッチュウ</t>
    </rPh>
    <rPh sb="4" eb="8">
      <t>シンケイセキツイ</t>
    </rPh>
    <rPh sb="12" eb="14">
      <t>ジギョウ</t>
    </rPh>
    <phoneticPr fontId="4"/>
  </si>
  <si>
    <t>みなと赤十字病院事業</t>
    <rPh sb="3" eb="10">
      <t>セキジュウジビョウインジギョウ</t>
    </rPh>
    <phoneticPr fontId="4"/>
  </si>
  <si>
    <t>事業の内容</t>
    <rPh sb="0" eb="2">
      <t>ジギョウ</t>
    </rPh>
    <rPh sb="3" eb="5">
      <t>ナイヨウ</t>
    </rPh>
    <phoneticPr fontId="4"/>
  </si>
  <si>
    <t>一般外来・入院医療業務、感染症医療業務等</t>
    <rPh sb="0" eb="2">
      <t>イッパン</t>
    </rPh>
    <rPh sb="2" eb="4">
      <t>ガイライ</t>
    </rPh>
    <rPh sb="5" eb="7">
      <t>ニュウイン</t>
    </rPh>
    <rPh sb="7" eb="9">
      <t>イリョウ</t>
    </rPh>
    <rPh sb="9" eb="11">
      <t>ギョウム</t>
    </rPh>
    <rPh sb="12" eb="15">
      <t>カンセンショウ</t>
    </rPh>
    <rPh sb="15" eb="17">
      <t>イリョウ</t>
    </rPh>
    <rPh sb="17" eb="19">
      <t>ギョウム</t>
    </rPh>
    <rPh sb="19" eb="20">
      <t>トウ</t>
    </rPh>
    <phoneticPr fontId="4"/>
  </si>
  <si>
    <t>一般外来・入院医療業務、脳卒中・神経脊椎疾患医療業務等</t>
    <rPh sb="0" eb="2">
      <t>イッパン</t>
    </rPh>
    <rPh sb="2" eb="4">
      <t>ガイライ</t>
    </rPh>
    <rPh sb="5" eb="7">
      <t>ニュウイン</t>
    </rPh>
    <rPh sb="7" eb="9">
      <t>イリョウ</t>
    </rPh>
    <rPh sb="9" eb="11">
      <t>ギョウム</t>
    </rPh>
    <rPh sb="12" eb="15">
      <t>ノウソッチュウ</t>
    </rPh>
    <rPh sb="16" eb="20">
      <t>シンケイセキツイ</t>
    </rPh>
    <rPh sb="20" eb="22">
      <t>シッカン</t>
    </rPh>
    <rPh sb="22" eb="24">
      <t>イリョウ</t>
    </rPh>
    <rPh sb="24" eb="26">
      <t>ギョウム</t>
    </rPh>
    <rPh sb="26" eb="27">
      <t>トウ</t>
    </rPh>
    <phoneticPr fontId="4"/>
  </si>
  <si>
    <t>一般外来・入院医療業務、アレルギー疾患医療業務等</t>
    <rPh sb="0" eb="2">
      <t>イッパン</t>
    </rPh>
    <rPh sb="2" eb="4">
      <t>ガイライ</t>
    </rPh>
    <rPh sb="5" eb="7">
      <t>ニュウイン</t>
    </rPh>
    <rPh sb="7" eb="9">
      <t>イリョウ</t>
    </rPh>
    <rPh sb="9" eb="11">
      <t>ギョウム</t>
    </rPh>
    <rPh sb="17" eb="19">
      <t>シッカン</t>
    </rPh>
    <rPh sb="19" eb="21">
      <t>イリョウ</t>
    </rPh>
    <rPh sb="21" eb="23">
      <t>ギョウム</t>
    </rPh>
    <rPh sb="23" eb="24">
      <t>トウ</t>
    </rPh>
    <phoneticPr fontId="4"/>
  </si>
  <si>
    <t>医業損益</t>
    <rPh sb="0" eb="2">
      <t>イギョウ</t>
    </rPh>
    <rPh sb="2" eb="4">
      <t>ソンエキ</t>
    </rPh>
    <phoneticPr fontId="4"/>
  </si>
  <si>
    <t>経常損益</t>
    <rPh sb="0" eb="2">
      <t>ケイジョウ</t>
    </rPh>
    <rPh sb="2" eb="4">
      <t>ソンエキ</t>
    </rPh>
    <phoneticPr fontId="4"/>
  </si>
  <si>
    <t>セグメント資産</t>
    <rPh sb="5" eb="7">
      <t>シサン</t>
    </rPh>
    <phoneticPr fontId="4"/>
  </si>
  <si>
    <t>セグメント負債</t>
    <rPh sb="5" eb="7">
      <t>フサイ</t>
    </rPh>
    <phoneticPr fontId="4"/>
  </si>
  <si>
    <t>その他の項目</t>
    <rPh sb="2" eb="3">
      <t>タ</t>
    </rPh>
    <rPh sb="4" eb="6">
      <t>コウモク</t>
    </rPh>
    <phoneticPr fontId="4"/>
  </si>
  <si>
    <t>有形固定資産及び
無形固定資産の変動額</t>
    <rPh sb="0" eb="2">
      <t>ユウケイ</t>
    </rPh>
    <rPh sb="2" eb="4">
      <t>コテイ</t>
    </rPh>
    <rPh sb="4" eb="6">
      <t>シサン</t>
    </rPh>
    <rPh sb="6" eb="7">
      <t>オヨ</t>
    </rPh>
    <rPh sb="9" eb="11">
      <t>ムケイ</t>
    </rPh>
    <rPh sb="11" eb="13">
      <t>コテイ</t>
    </rPh>
    <rPh sb="13" eb="15">
      <t>シサン</t>
    </rPh>
    <rPh sb="16" eb="18">
      <t>ヘンドウ</t>
    </rPh>
    <rPh sb="18" eb="19">
      <t>ガク</t>
    </rPh>
    <phoneticPr fontId="4"/>
  </si>
  <si>
    <t>みなと赤十字病院事業</t>
    <rPh sb="3" eb="6">
      <t>セキジュウジ</t>
    </rPh>
    <rPh sb="6" eb="8">
      <t>ビョウイン</t>
    </rPh>
    <rPh sb="8" eb="10">
      <t>ジギョウ</t>
    </rPh>
    <phoneticPr fontId="4"/>
  </si>
  <si>
    <t>リース取引の処理方法</t>
    <rPh sb="3" eb="5">
      <t>トリヒキ</t>
    </rPh>
    <rPh sb="6" eb="8">
      <t>ショリ</t>
    </rPh>
    <rPh sb="8" eb="10">
      <t>ホウホウ</t>
    </rPh>
    <phoneticPr fontId="4"/>
  </si>
  <si>
    <t>リース料総額が300万円以下の所有権移転外ファイナンス・リース取引については、通常の賃貸借取引に係る方法に準じた会計処理によっている。</t>
    <rPh sb="3" eb="4">
      <t>リョウ</t>
    </rPh>
    <rPh sb="4" eb="6">
      <t>ソウガク</t>
    </rPh>
    <rPh sb="10" eb="12">
      <t>マンエン</t>
    </rPh>
    <rPh sb="12" eb="14">
      <t>イカ</t>
    </rPh>
    <rPh sb="15" eb="18">
      <t>ショユウケン</t>
    </rPh>
    <rPh sb="18" eb="20">
      <t>イテン</t>
    </rPh>
    <rPh sb="20" eb="21">
      <t>ガイ</t>
    </rPh>
    <rPh sb="31" eb="33">
      <t>トリヒキ</t>
    </rPh>
    <rPh sb="39" eb="41">
      <t>ツウジョウ</t>
    </rPh>
    <rPh sb="42" eb="45">
      <t>チンタイシャク</t>
    </rPh>
    <rPh sb="45" eb="47">
      <t>トリヒキ</t>
    </rPh>
    <rPh sb="48" eb="49">
      <t>カカ</t>
    </rPh>
    <rPh sb="50" eb="52">
      <t>ホウホウ</t>
    </rPh>
    <rPh sb="53" eb="54">
      <t>ジュン</t>
    </rPh>
    <rPh sb="56" eb="58">
      <t>カイケイ</t>
    </rPh>
    <rPh sb="58" eb="60">
      <t>ショリ</t>
    </rPh>
    <phoneticPr fontId="4"/>
  </si>
  <si>
    <t>退職給付引当金の取崩し</t>
    <rPh sb="0" eb="2">
      <t>タイショク</t>
    </rPh>
    <rPh sb="2" eb="4">
      <t>キュウフ</t>
    </rPh>
    <rPh sb="4" eb="6">
      <t>ヒキアテ</t>
    </rPh>
    <rPh sb="6" eb="7">
      <t>キン</t>
    </rPh>
    <rPh sb="8" eb="10">
      <t>トリクズ</t>
    </rPh>
    <phoneticPr fontId="4"/>
  </si>
  <si>
    <t>賞与引当金の取崩し</t>
    <rPh sb="0" eb="2">
      <t>ショウヨ</t>
    </rPh>
    <rPh sb="2" eb="4">
      <t>ヒキアテ</t>
    </rPh>
    <rPh sb="4" eb="5">
      <t>キン</t>
    </rPh>
    <rPh sb="6" eb="8">
      <t>トリクズ</t>
    </rPh>
    <phoneticPr fontId="4"/>
  </si>
  <si>
    <t>貸倒引当金の取崩し</t>
    <rPh sb="0" eb="2">
      <t>カシダオレ</t>
    </rPh>
    <rPh sb="2" eb="4">
      <t>ヒキアテ</t>
    </rPh>
    <rPh sb="4" eb="5">
      <t>キン</t>
    </rPh>
    <rPh sb="6" eb="8">
      <t>トリクズ</t>
    </rPh>
    <phoneticPr fontId="4"/>
  </si>
  <si>
    <t>　(1)　総　　　括</t>
    <rPh sb="5" eb="6">
      <t>ソウ</t>
    </rPh>
    <rPh sb="9" eb="10">
      <t>カツ</t>
    </rPh>
    <phoneticPr fontId="4"/>
  </si>
  <si>
    <t>みなと赤十字病院</t>
    <rPh sb="3" eb="6">
      <t>セキジュウジ</t>
    </rPh>
    <rPh sb="6" eb="8">
      <t>ビョウイン</t>
    </rPh>
    <phoneticPr fontId="4"/>
  </si>
  <si>
    <t>事務職</t>
    <rPh sb="0" eb="2">
      <t>ジム</t>
    </rPh>
    <rPh sb="2" eb="3">
      <t>ショク</t>
    </rPh>
    <phoneticPr fontId="11"/>
  </si>
  <si>
    <t>医療職</t>
    <rPh sb="0" eb="2">
      <t>イリョウ</t>
    </rPh>
    <rPh sb="2" eb="3">
      <t>ショク</t>
    </rPh>
    <phoneticPr fontId="11"/>
  </si>
  <si>
    <t>医療技術
・看護職</t>
    <rPh sb="0" eb="2">
      <t>イリョウ</t>
    </rPh>
    <rPh sb="2" eb="4">
      <t>ギジュツ</t>
    </rPh>
    <rPh sb="6" eb="9">
      <t>カンゴショク</t>
    </rPh>
    <phoneticPr fontId="11"/>
  </si>
  <si>
    <t>医療技術・看護職</t>
    <rPh sb="0" eb="2">
      <t>イリョウ</t>
    </rPh>
    <rPh sb="2" eb="4">
      <t>ギジュツ</t>
    </rPh>
    <rPh sb="5" eb="8">
      <t>カンゴショク</t>
    </rPh>
    <phoneticPr fontId="11"/>
  </si>
  <si>
    <t>貸借対照表に計上されている企業債（当年度の末日の翌日から起算して１年以内に償還予定のものも含む。）のうち、一般会計が負担すると見込まれる額</t>
    <rPh sb="0" eb="5">
      <t>タイシャクタイショウヒョウ</t>
    </rPh>
    <rPh sb="6" eb="8">
      <t>ケイジョウ</t>
    </rPh>
    <rPh sb="13" eb="15">
      <t>キギョウ</t>
    </rPh>
    <rPh sb="15" eb="16">
      <t>サイ</t>
    </rPh>
    <rPh sb="17" eb="20">
      <t>トウネンド</t>
    </rPh>
    <rPh sb="21" eb="23">
      <t>マツジツ</t>
    </rPh>
    <rPh sb="24" eb="26">
      <t>ヨクジツ</t>
    </rPh>
    <rPh sb="28" eb="30">
      <t>キサン</t>
    </rPh>
    <rPh sb="33" eb="34">
      <t>ネン</t>
    </rPh>
    <rPh sb="34" eb="36">
      <t>イナイ</t>
    </rPh>
    <rPh sb="37" eb="39">
      <t>ショウカン</t>
    </rPh>
    <rPh sb="39" eb="41">
      <t>ヨテイ</t>
    </rPh>
    <rPh sb="45" eb="46">
      <t>フク</t>
    </rPh>
    <rPh sb="53" eb="55">
      <t>イッパン</t>
    </rPh>
    <rPh sb="55" eb="57">
      <t>カイケイ</t>
    </rPh>
    <rPh sb="58" eb="60">
      <t>フタン</t>
    </rPh>
    <rPh sb="63" eb="65">
      <t>ミコ</t>
    </rPh>
    <rPh sb="68" eb="69">
      <t>ガク</t>
    </rPh>
    <phoneticPr fontId="4"/>
  </si>
  <si>
    <t>リース契約により使用する固定資産</t>
    <rPh sb="3" eb="5">
      <t>ケイヤク</t>
    </rPh>
    <rPh sb="8" eb="10">
      <t>シヨウ</t>
    </rPh>
    <rPh sb="12" eb="14">
      <t>コテイ</t>
    </rPh>
    <rPh sb="14" eb="16">
      <t>シサン</t>
    </rPh>
    <phoneticPr fontId="4"/>
  </si>
  <si>
    <t>その他</t>
    <rPh sb="2" eb="3">
      <t>タ</t>
    </rPh>
    <phoneticPr fontId="4"/>
  </si>
  <si>
    <t>医療局
病院経営本部</t>
    <rPh sb="0" eb="2">
      <t>イリョウ</t>
    </rPh>
    <rPh sb="2" eb="3">
      <t>キョク</t>
    </rPh>
    <rPh sb="4" eb="6">
      <t>ビョウイン</t>
    </rPh>
    <rPh sb="6" eb="8">
      <t>ケイエイ</t>
    </rPh>
    <rPh sb="8" eb="10">
      <t>ホンブ</t>
    </rPh>
    <phoneticPr fontId="8"/>
  </si>
  <si>
    <t>重要な会計方針</t>
    <rPh sb="0" eb="2">
      <t>ジュウヨウ</t>
    </rPh>
    <rPh sb="3" eb="5">
      <t>カイケイ</t>
    </rPh>
    <rPh sb="5" eb="7">
      <t>ホウシン</t>
    </rPh>
    <phoneticPr fontId="4"/>
  </si>
  <si>
    <t>固定資産の減価償却の方法</t>
    <rPh sb="0" eb="2">
      <t>コテイ</t>
    </rPh>
    <rPh sb="2" eb="4">
      <t>シサン</t>
    </rPh>
    <rPh sb="5" eb="7">
      <t>ゲンカ</t>
    </rPh>
    <rPh sb="7" eb="9">
      <t>ショウキャク</t>
    </rPh>
    <rPh sb="10" eb="12">
      <t>ホウホウ</t>
    </rPh>
    <phoneticPr fontId="4"/>
  </si>
  <si>
    <t>セグメント情報の開示</t>
    <rPh sb="5" eb="7">
      <t>ジョウホウ</t>
    </rPh>
    <rPh sb="8" eb="10">
      <t>カイジ</t>
    </rPh>
    <phoneticPr fontId="4"/>
  </si>
  <si>
    <t>（単位：千円）</t>
    <rPh sb="1" eb="3">
      <t>タンイ</t>
    </rPh>
    <rPh sb="4" eb="6">
      <t>センエン</t>
    </rPh>
    <phoneticPr fontId="4"/>
  </si>
  <si>
    <t>職務段階等に
応じた加算措置</t>
    <rPh sb="0" eb="2">
      <t>ショクム</t>
    </rPh>
    <rPh sb="2" eb="5">
      <t>ダンカイナド</t>
    </rPh>
    <phoneticPr fontId="8"/>
  </si>
  <si>
    <t>指定管理者負担金及び一般会計からの負担金</t>
    <rPh sb="0" eb="2">
      <t>シテイ</t>
    </rPh>
    <rPh sb="2" eb="5">
      <t>カンリシャ</t>
    </rPh>
    <rPh sb="5" eb="8">
      <t>フタンキン</t>
    </rPh>
    <rPh sb="8" eb="9">
      <t>オヨ</t>
    </rPh>
    <rPh sb="10" eb="12">
      <t>イッパン</t>
    </rPh>
    <rPh sb="12" eb="14">
      <t>カイケイ</t>
    </rPh>
    <rPh sb="17" eb="20">
      <t>フタンキン</t>
    </rPh>
    <phoneticPr fontId="4"/>
  </si>
  <si>
    <t>利子補助金</t>
    <rPh sb="0" eb="2">
      <t>リシ</t>
    </rPh>
    <rPh sb="2" eb="4">
      <t>ホジョ</t>
    </rPh>
    <rPh sb="4" eb="5">
      <t>キン</t>
    </rPh>
    <phoneticPr fontId="4"/>
  </si>
  <si>
    <t>精神科救急医療体制補助金</t>
    <rPh sb="0" eb="3">
      <t>セイシンカ</t>
    </rPh>
    <rPh sb="3" eb="5">
      <t>キュウキュウ</t>
    </rPh>
    <rPh sb="5" eb="7">
      <t>イリョウ</t>
    </rPh>
    <rPh sb="7" eb="9">
      <t>タイセイ</t>
    </rPh>
    <rPh sb="9" eb="12">
      <t>ホジョキン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</si>
  <si>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</si>
  <si>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</si>
  <si>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xml:space="preserve">（単位　千円）  </t>
    <phoneticPr fontId="4"/>
  </si>
  <si>
    <t>過年度損益修正等</t>
    <rPh sb="0" eb="3">
      <t>カネンド</t>
    </rPh>
    <rPh sb="3" eb="5">
      <t>ソンエキ</t>
    </rPh>
    <rPh sb="5" eb="7">
      <t>シュウセイ</t>
    </rPh>
    <rPh sb="7" eb="8">
      <t>トウ</t>
    </rPh>
    <phoneticPr fontId="4"/>
  </si>
  <si>
    <t>資本費繰入収益額</t>
    <rPh sb="0" eb="2">
      <t>シホン</t>
    </rPh>
    <rPh sb="2" eb="3">
      <t>ヒ</t>
    </rPh>
    <rPh sb="3" eb="5">
      <t>クリイレ</t>
    </rPh>
    <rPh sb="5" eb="7">
      <t>シュウエキ</t>
    </rPh>
    <rPh sb="7" eb="8">
      <t>ガク</t>
    </rPh>
    <phoneticPr fontId="4"/>
  </si>
  <si>
    <t>長期貸付の返還による収入</t>
    <rPh sb="0" eb="2">
      <t>チョウキ</t>
    </rPh>
    <rPh sb="2" eb="4">
      <t>カシツケ</t>
    </rPh>
    <rPh sb="5" eb="7">
      <t>ヘンカン</t>
    </rPh>
    <rPh sb="10" eb="12">
      <t>シュウニュウ</t>
    </rPh>
    <phoneticPr fontId="4"/>
  </si>
  <si>
    <t>○　〔　〕内は再任用常時勤務職員数、（　）内は再任用短時間勤務職員数で、いずれも外数である。また、医療局病院経営本部の職員数は市民病院の職員数の内数として計上している。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rPh sb="49" eb="51">
      <t>イリョウ</t>
    </rPh>
    <rPh sb="51" eb="52">
      <t>キョク</t>
    </rPh>
    <rPh sb="52" eb="54">
      <t>ビョウイン</t>
    </rPh>
    <rPh sb="54" eb="56">
      <t>ケイエイ</t>
    </rPh>
    <rPh sb="56" eb="58">
      <t>ホンブ</t>
    </rPh>
    <rPh sb="59" eb="62">
      <t>ショクインスウ</t>
    </rPh>
    <rPh sb="63" eb="65">
      <t>シミン</t>
    </rPh>
    <rPh sb="65" eb="67">
      <t>ビョウイン</t>
    </rPh>
    <rPh sb="68" eb="71">
      <t>ショクインスウ</t>
    </rPh>
    <rPh sb="72" eb="74">
      <t>ウチスウ</t>
    </rPh>
    <rPh sb="77" eb="79">
      <t>ケイジョウ</t>
    </rPh>
    <phoneticPr fontId="4"/>
  </si>
  <si>
    <t>給与費</t>
    <phoneticPr fontId="4"/>
  </si>
  <si>
    <t>千円</t>
  </si>
  <si>
    <t>その他の増減分</t>
  </si>
  <si>
    <t>各種手当の増減分</t>
  </si>
  <si>
    <t>医業収益等</t>
    <rPh sb="0" eb="2">
      <t>イギョウ</t>
    </rPh>
    <rPh sb="2" eb="4">
      <t>シュウエキ</t>
    </rPh>
    <rPh sb="4" eb="5">
      <t>トウ</t>
    </rPh>
    <phoneticPr fontId="4"/>
  </si>
  <si>
    <t xml:space="preserve">（単位　千円）  </t>
    <phoneticPr fontId="4"/>
  </si>
  <si>
    <t>(1)</t>
    <phoneticPr fontId="4"/>
  </si>
  <si>
    <t xml:space="preserve">有 形 固 定 資 産  </t>
    <phoneticPr fontId="4"/>
  </si>
  <si>
    <t>ア</t>
    <phoneticPr fontId="4"/>
  </si>
  <si>
    <t>イ</t>
    <phoneticPr fontId="4"/>
  </si>
  <si>
    <t>ウ</t>
    <phoneticPr fontId="4"/>
  </si>
  <si>
    <t>エ</t>
    <phoneticPr fontId="4"/>
  </si>
  <si>
    <t>オ</t>
    <phoneticPr fontId="4"/>
  </si>
  <si>
    <t>カ</t>
    <phoneticPr fontId="4"/>
  </si>
  <si>
    <t>(2)</t>
    <phoneticPr fontId="4"/>
  </si>
  <si>
    <t>(3)</t>
    <phoneticPr fontId="4"/>
  </si>
  <si>
    <t>(1)</t>
    <phoneticPr fontId="4"/>
  </si>
  <si>
    <t>(4)</t>
    <phoneticPr fontId="4"/>
  </si>
  <si>
    <t>(5)</t>
    <phoneticPr fontId="4"/>
  </si>
  <si>
    <t>(6)</t>
    <phoneticPr fontId="4"/>
  </si>
  <si>
    <t>消費税等の会計処理は、税抜き方式によっている。なお、控除対象外消費税等については当年度の費用として処理している。ただし、固定資産の取得に係</t>
    <rPh sb="0" eb="3">
      <t>ショウヒゼイ</t>
    </rPh>
    <rPh sb="3" eb="4">
      <t>トウ</t>
    </rPh>
    <rPh sb="5" eb="7">
      <t>カイケイ</t>
    </rPh>
    <rPh sb="7" eb="9">
      <t>ショリ</t>
    </rPh>
    <rPh sb="11" eb="13">
      <t>ゼイヌキ</t>
    </rPh>
    <rPh sb="14" eb="16">
      <t>ホウシキ</t>
    </rPh>
    <rPh sb="26" eb="28">
      <t>コウジョ</t>
    </rPh>
    <rPh sb="28" eb="30">
      <t>タイショウ</t>
    </rPh>
    <rPh sb="30" eb="31">
      <t>ガイ</t>
    </rPh>
    <rPh sb="31" eb="34">
      <t>ショウヒゼイ</t>
    </rPh>
    <rPh sb="34" eb="35">
      <t>トウ</t>
    </rPh>
    <rPh sb="40" eb="43">
      <t>トウネンド</t>
    </rPh>
    <rPh sb="44" eb="46">
      <t>ヒヨウ</t>
    </rPh>
    <rPh sb="49" eb="51">
      <t>ショリ</t>
    </rPh>
    <rPh sb="60" eb="62">
      <t>コテイ</t>
    </rPh>
    <rPh sb="62" eb="64">
      <t>シサン</t>
    </rPh>
    <rPh sb="65" eb="67">
      <t>シュトク</t>
    </rPh>
    <rPh sb="68" eb="69">
      <t>カカ</t>
    </rPh>
    <phoneticPr fontId="4"/>
  </si>
  <si>
    <t>Ⅰ</t>
    <phoneticPr fontId="4"/>
  </si>
  <si>
    <t>１</t>
    <phoneticPr fontId="4"/>
  </si>
  <si>
    <t>(1)</t>
    <phoneticPr fontId="4"/>
  </si>
  <si>
    <t>先入先出法による原価法によっている（貸借対照表価額は収益性の低下に基づく簿価切下げの方法により算定。）。</t>
    <rPh sb="0" eb="4">
      <t>サキイレサキダシ</t>
    </rPh>
    <rPh sb="4" eb="5">
      <t>ホウ</t>
    </rPh>
    <rPh sb="8" eb="11">
      <t>ゲンカホウ</t>
    </rPh>
    <rPh sb="18" eb="23">
      <t>タイシャクタイショウヒョウ</t>
    </rPh>
    <rPh sb="23" eb="25">
      <t>カガク</t>
    </rPh>
    <rPh sb="26" eb="29">
      <t>シュウエキセイ</t>
    </rPh>
    <rPh sb="30" eb="32">
      <t>テイカ</t>
    </rPh>
    <rPh sb="33" eb="34">
      <t>モト</t>
    </rPh>
    <rPh sb="36" eb="38">
      <t>ボカ</t>
    </rPh>
    <rPh sb="38" eb="40">
      <t>キリサ</t>
    </rPh>
    <rPh sb="42" eb="44">
      <t>ホウホウ</t>
    </rPh>
    <rPh sb="47" eb="49">
      <t>サンテイ</t>
    </rPh>
    <phoneticPr fontId="4"/>
  </si>
  <si>
    <t>２</t>
    <phoneticPr fontId="4"/>
  </si>
  <si>
    <t>(1)</t>
    <phoneticPr fontId="4"/>
  </si>
  <si>
    <t>：</t>
    <phoneticPr fontId="4"/>
  </si>
  <si>
    <t>３</t>
    <phoneticPr fontId="4"/>
  </si>
  <si>
    <t>４</t>
    <phoneticPr fontId="4"/>
  </si>
  <si>
    <t>５</t>
    <phoneticPr fontId="4"/>
  </si>
  <si>
    <t>病院間運用資金の処理方法</t>
    <rPh sb="0" eb="2">
      <t>ビョウイン</t>
    </rPh>
    <rPh sb="2" eb="3">
      <t>カン</t>
    </rPh>
    <rPh sb="3" eb="5">
      <t>ウンヨウ</t>
    </rPh>
    <rPh sb="5" eb="7">
      <t>シキン</t>
    </rPh>
    <rPh sb="8" eb="10">
      <t>ショリ</t>
    </rPh>
    <rPh sb="10" eb="12">
      <t>ホウホウ</t>
    </rPh>
    <phoneticPr fontId="4"/>
  </si>
  <si>
    <t>次の科目については、病院事業会計内の運用であるため、病院間運用消去としてそれぞれ資産及び負債から控除している。</t>
    <rPh sb="0" eb="1">
      <t>ツギ</t>
    </rPh>
    <rPh sb="2" eb="4">
      <t>カモク</t>
    </rPh>
    <rPh sb="10" eb="12">
      <t>ビョウイン</t>
    </rPh>
    <rPh sb="12" eb="14">
      <t>ジギョウ</t>
    </rPh>
    <rPh sb="14" eb="16">
      <t>カイケイ</t>
    </rPh>
    <rPh sb="16" eb="17">
      <t>ナイ</t>
    </rPh>
    <rPh sb="18" eb="20">
      <t>ウンヨウ</t>
    </rPh>
    <rPh sb="26" eb="28">
      <t>ビョウイン</t>
    </rPh>
    <rPh sb="28" eb="29">
      <t>カン</t>
    </rPh>
    <rPh sb="29" eb="31">
      <t>ウンヨウ</t>
    </rPh>
    <rPh sb="31" eb="33">
      <t>ショウキョ</t>
    </rPh>
    <rPh sb="40" eb="42">
      <t>シサン</t>
    </rPh>
    <rPh sb="42" eb="43">
      <t>オヨ</t>
    </rPh>
    <rPh sb="44" eb="46">
      <t>フサイ</t>
    </rPh>
    <rPh sb="48" eb="50">
      <t>コウジョ</t>
    </rPh>
    <phoneticPr fontId="4"/>
  </si>
  <si>
    <t>Ⅱ</t>
    <phoneticPr fontId="4"/>
  </si>
  <si>
    <t>予定キャッシュ・フロー計算書等関連</t>
    <rPh sb="0" eb="2">
      <t>ヨテイ</t>
    </rPh>
    <rPh sb="11" eb="14">
      <t>ケイサンショ</t>
    </rPh>
    <rPh sb="14" eb="15">
      <t>トウ</t>
    </rPh>
    <rPh sb="15" eb="17">
      <t>カンレン</t>
    </rPh>
    <phoneticPr fontId="4"/>
  </si>
  <si>
    <t>Ⅲ</t>
    <phoneticPr fontId="4"/>
  </si>
  <si>
    <t>予定貸借対照表等関連</t>
    <rPh sb="0" eb="2">
      <t>ヨテイ</t>
    </rPh>
    <rPh sb="2" eb="7">
      <t>タイシャクタイショウヒョウ</t>
    </rPh>
    <rPh sb="7" eb="8">
      <t>トウ</t>
    </rPh>
    <rPh sb="8" eb="10">
      <t>カンレン</t>
    </rPh>
    <phoneticPr fontId="4"/>
  </si>
  <si>
    <t>Ⅳ</t>
    <phoneticPr fontId="4"/>
  </si>
  <si>
    <t>横浜市病院事業会計は、市民病院事業、脳卒中・神経脊椎センター事業及びみなと赤十字病院事業の３事業を運営しており、各施設において運営方針等を</t>
    <rPh sb="0" eb="3">
      <t>ヨコハマシ</t>
    </rPh>
    <rPh sb="3" eb="5">
      <t>ビョウイン</t>
    </rPh>
    <rPh sb="5" eb="7">
      <t>ジギョウ</t>
    </rPh>
    <rPh sb="7" eb="9">
      <t>カイケイ</t>
    </rPh>
    <rPh sb="11" eb="13">
      <t>シミン</t>
    </rPh>
    <rPh sb="13" eb="15">
      <t>ビョウイン</t>
    </rPh>
    <rPh sb="15" eb="17">
      <t>ジギョウ</t>
    </rPh>
    <rPh sb="18" eb="21">
      <t>ノウソッチュウ</t>
    </rPh>
    <rPh sb="22" eb="26">
      <t>シンケイセキツイ</t>
    </rPh>
    <rPh sb="30" eb="32">
      <t>ジギョウ</t>
    </rPh>
    <rPh sb="32" eb="33">
      <t>オヨ</t>
    </rPh>
    <rPh sb="37" eb="40">
      <t>セキジュウジ</t>
    </rPh>
    <rPh sb="40" eb="42">
      <t>ビョウイン</t>
    </rPh>
    <rPh sb="42" eb="44">
      <t>ジギョウ</t>
    </rPh>
    <rPh sb="46" eb="48">
      <t>ジギョウ</t>
    </rPh>
    <rPh sb="49" eb="51">
      <t>ウンエイ</t>
    </rPh>
    <rPh sb="56" eb="59">
      <t>カクシセツ</t>
    </rPh>
    <rPh sb="63" eb="65">
      <t>ウンエイ</t>
    </rPh>
    <rPh sb="65" eb="67">
      <t>ホウシン</t>
    </rPh>
    <rPh sb="67" eb="68">
      <t>トウ</t>
    </rPh>
    <phoneticPr fontId="4"/>
  </si>
  <si>
    <t>決定していることから、それらを報告セグメントとしている。</t>
    <rPh sb="0" eb="2">
      <t>ケッテイ</t>
    </rPh>
    <rPh sb="15" eb="17">
      <t>ホウコク</t>
    </rPh>
    <phoneticPr fontId="4"/>
  </si>
  <si>
    <t>Ⅴ</t>
    <phoneticPr fontId="4"/>
  </si>
  <si>
    <t>Ⅵ</t>
    <phoneticPr fontId="4"/>
  </si>
  <si>
    <t>１</t>
    <phoneticPr fontId="4"/>
  </si>
  <si>
    <t>２</t>
    <phoneticPr fontId="4"/>
  </si>
  <si>
    <t>３</t>
    <phoneticPr fontId="4"/>
  </si>
  <si>
    <t>４</t>
    <phoneticPr fontId="4"/>
  </si>
  <si>
    <t>５</t>
    <phoneticPr fontId="4"/>
  </si>
  <si>
    <t>３</t>
    <phoneticPr fontId="4"/>
  </si>
  <si>
    <t>(1)</t>
    <phoneticPr fontId="4"/>
  </si>
  <si>
    <t>４</t>
    <phoneticPr fontId="4"/>
  </si>
  <si>
    <t>５</t>
    <phoneticPr fontId="4"/>
  </si>
  <si>
    <t>６</t>
    <phoneticPr fontId="4"/>
  </si>
  <si>
    <t>７</t>
    <phoneticPr fontId="4"/>
  </si>
  <si>
    <t>８</t>
    <phoneticPr fontId="4"/>
  </si>
  <si>
    <t>９</t>
    <phoneticPr fontId="4"/>
  </si>
  <si>
    <t>(1)</t>
    <phoneticPr fontId="4"/>
  </si>
  <si>
    <t xml:space="preserve">（単位　千円）  </t>
    <phoneticPr fontId="4"/>
  </si>
  <si>
    <t>１</t>
    <phoneticPr fontId="4"/>
  </si>
  <si>
    <t>(1)</t>
    <phoneticPr fontId="4"/>
  </si>
  <si>
    <t>２</t>
    <phoneticPr fontId="4"/>
  </si>
  <si>
    <t>４</t>
    <phoneticPr fontId="4"/>
  </si>
  <si>
    <t>(1)</t>
    <phoneticPr fontId="4"/>
  </si>
  <si>
    <t>(3)</t>
    <phoneticPr fontId="4"/>
  </si>
  <si>
    <t>支払義務発生予定額</t>
    <rPh sb="0" eb="2">
      <t>シハライ</t>
    </rPh>
    <rPh sb="2" eb="4">
      <t>ギム</t>
    </rPh>
    <rPh sb="4" eb="6">
      <t>ハッセイ</t>
    </rPh>
    <rPh sb="6" eb="8">
      <t>ヨテイ</t>
    </rPh>
    <rPh sb="8" eb="9">
      <t>ガク</t>
    </rPh>
    <phoneticPr fontId="4"/>
  </si>
  <si>
    <t>脳卒中・神経疾患医療経費負担金、企業債利息負担金</t>
    <rPh sb="0" eb="3">
      <t>ノウソッチュウ</t>
    </rPh>
    <rPh sb="4" eb="6">
      <t>シンケイ</t>
    </rPh>
    <rPh sb="6" eb="8">
      <t>シッカン</t>
    </rPh>
    <rPh sb="8" eb="10">
      <t>イリョウ</t>
    </rPh>
    <rPh sb="10" eb="12">
      <t>ケイヒ</t>
    </rPh>
    <rPh sb="12" eb="15">
      <t>フタンキン</t>
    </rPh>
    <rPh sb="16" eb="18">
      <t>キギョウ</t>
    </rPh>
    <rPh sb="18" eb="19">
      <t>サイ</t>
    </rPh>
    <rPh sb="19" eb="21">
      <t>リソク</t>
    </rPh>
    <rPh sb="21" eb="24">
      <t>フタンキン</t>
    </rPh>
    <phoneticPr fontId="4"/>
  </si>
  <si>
    <t>基礎年金公的負担補助金、地共済追加費用負担補助金等</t>
    <rPh sb="0" eb="2">
      <t>キソ</t>
    </rPh>
    <rPh sb="2" eb="4">
      <t>ネンキン</t>
    </rPh>
    <rPh sb="4" eb="6">
      <t>コウテキ</t>
    </rPh>
    <rPh sb="6" eb="8">
      <t>フタン</t>
    </rPh>
    <rPh sb="8" eb="10">
      <t>ホジョ</t>
    </rPh>
    <rPh sb="10" eb="11">
      <t>キン</t>
    </rPh>
    <rPh sb="12" eb="13">
      <t>チ</t>
    </rPh>
    <rPh sb="13" eb="15">
      <t>キョウサイ</t>
    </rPh>
    <rPh sb="15" eb="17">
      <t>ツイカ</t>
    </rPh>
    <rPh sb="17" eb="19">
      <t>ヒヨウ</t>
    </rPh>
    <rPh sb="19" eb="21">
      <t>フタン</t>
    </rPh>
    <rPh sb="21" eb="24">
      <t>ホジョキン</t>
    </rPh>
    <rPh sb="24" eb="25">
      <t>トウ</t>
    </rPh>
    <phoneticPr fontId="4"/>
  </si>
  <si>
    <t>新人看護職員研修補助金</t>
    <rPh sb="0" eb="2">
      <t>シンジン</t>
    </rPh>
    <rPh sb="2" eb="4">
      <t>カンゴ</t>
    </rPh>
    <rPh sb="4" eb="6">
      <t>ショクイン</t>
    </rPh>
    <rPh sb="6" eb="8">
      <t>ケンシュウ</t>
    </rPh>
    <rPh sb="8" eb="11">
      <t>ホジョキン</t>
    </rPh>
    <phoneticPr fontId="4"/>
  </si>
  <si>
    <t>償却資産に対する補助金等の減価償却費等相当分を収益化した
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9" eb="30">
      <t>ガク</t>
    </rPh>
    <phoneticPr fontId="4"/>
  </si>
  <si>
    <t>償却資産に対する補助金等で、減価償却費との差額が重要でな
いもの</t>
    <rPh sb="0" eb="2">
      <t>ショウキャク</t>
    </rPh>
    <rPh sb="2" eb="4">
      <t>シサン</t>
    </rPh>
    <rPh sb="5" eb="6">
      <t>タイ</t>
    </rPh>
    <rPh sb="8" eb="11">
      <t>ホジョキン</t>
    </rPh>
    <rPh sb="11" eb="12">
      <t>トウ</t>
    </rPh>
    <rPh sb="14" eb="16">
      <t>ゲンカ</t>
    </rPh>
    <rPh sb="16" eb="18">
      <t>ショウキャク</t>
    </rPh>
    <rPh sb="18" eb="19">
      <t>ヒ</t>
    </rPh>
    <rPh sb="21" eb="23">
      <t>サガク</t>
    </rPh>
    <rPh sb="24" eb="26">
      <t>ジュウヨウ</t>
    </rPh>
    <phoneticPr fontId="4"/>
  </si>
  <si>
    <t>企業債利息、一時借入金利息及び企業債の元利支払手数料その
他取扱諸費</t>
    <rPh sb="0" eb="2">
      <t>キギョウ</t>
    </rPh>
    <rPh sb="2" eb="3">
      <t>サイ</t>
    </rPh>
    <rPh sb="3" eb="5">
      <t>リソク</t>
    </rPh>
    <rPh sb="6" eb="8">
      <t>イチジ</t>
    </rPh>
    <rPh sb="8" eb="10">
      <t>カリイレ</t>
    </rPh>
    <rPh sb="10" eb="11">
      <t>キン</t>
    </rPh>
    <rPh sb="11" eb="13">
      <t>リソク</t>
    </rPh>
    <rPh sb="13" eb="14">
      <t>オヨ</t>
    </rPh>
    <rPh sb="15" eb="17">
      <t>キギョウ</t>
    </rPh>
    <rPh sb="17" eb="18">
      <t>サイ</t>
    </rPh>
    <rPh sb="19" eb="21">
      <t>ガンリ</t>
    </rPh>
    <rPh sb="21" eb="23">
      <t>シハラ</t>
    </rPh>
    <rPh sb="23" eb="26">
      <t>テスウリョウ</t>
    </rPh>
    <rPh sb="29" eb="30">
      <t>タ</t>
    </rPh>
    <rPh sb="30" eb="32">
      <t>トリアツカ</t>
    </rPh>
    <rPh sb="32" eb="34">
      <t>ショヒ</t>
    </rPh>
    <phoneticPr fontId="4"/>
  </si>
  <si>
    <t>報告セグメントごとの医業収益等</t>
    <rPh sb="0" eb="2">
      <t>ホウコク</t>
    </rPh>
    <rPh sb="10" eb="12">
      <t>イギョウ</t>
    </rPh>
    <rPh sb="12" eb="14">
      <t>シュウエキ</t>
    </rPh>
    <rPh sb="14" eb="15">
      <t>トウ</t>
    </rPh>
    <phoneticPr fontId="4"/>
  </si>
  <si>
    <t>手当</t>
    <rPh sb="0" eb="2">
      <t>テアテ</t>
    </rPh>
    <phoneticPr fontId="8"/>
  </si>
  <si>
    <t>手当の
内訳</t>
    <rPh sb="0" eb="2">
      <t>テアテ</t>
    </rPh>
    <rPh sb="4" eb="5">
      <t>ナイ</t>
    </rPh>
    <rPh sb="5" eb="6">
      <t>ヤク</t>
    </rPh>
    <phoneticPr fontId="8"/>
  </si>
  <si>
    <t>(3)　一般職職員給料及び手当の状況</t>
    <rPh sb="4" eb="6">
      <t>イッパン</t>
    </rPh>
    <rPh sb="6" eb="7">
      <t>ショク</t>
    </rPh>
    <rPh sb="7" eb="9">
      <t>ショクイン</t>
    </rPh>
    <rPh sb="9" eb="11">
      <t>キュウリョウ</t>
    </rPh>
    <rPh sb="11" eb="12">
      <t>オヨ</t>
    </rPh>
    <rPh sb="13" eb="15">
      <t>テアテ</t>
    </rPh>
    <rPh sb="16" eb="18">
      <t>ジョウキョウ</t>
    </rPh>
    <phoneticPr fontId="8"/>
  </si>
  <si>
    <t xml:space="preserve">  エ　手当の状況</t>
    <rPh sb="4" eb="6">
      <t>テアテ</t>
    </rPh>
    <rPh sb="7" eb="9">
      <t>ジョウキョウ</t>
    </rPh>
    <phoneticPr fontId="8"/>
  </si>
  <si>
    <t>昇給等に伴う増加分</t>
    <rPh sb="0" eb="3">
      <t>ショウキュウナド</t>
    </rPh>
    <rPh sb="4" eb="5">
      <t>トモナ</t>
    </rPh>
    <rPh sb="6" eb="8">
      <t>ゾウカ</t>
    </rPh>
    <rPh sb="8" eb="9">
      <t>ブン</t>
    </rPh>
    <phoneticPr fontId="4"/>
  </si>
  <si>
    <t>医療職
（年俸）</t>
    <rPh sb="0" eb="2">
      <t>イリョウ</t>
    </rPh>
    <rPh sb="2" eb="3">
      <t>ショク</t>
    </rPh>
    <rPh sb="5" eb="7">
      <t>ネンポウ</t>
    </rPh>
    <phoneticPr fontId="11"/>
  </si>
  <si>
    <t>医療職（年俸）</t>
    <rPh sb="0" eb="2">
      <t>イリョウ</t>
    </rPh>
    <rPh sb="2" eb="3">
      <t>ショク</t>
    </rPh>
    <rPh sb="4" eb="6">
      <t>ネンポウ</t>
    </rPh>
    <phoneticPr fontId="11"/>
  </si>
  <si>
    <t>介護老人保健施設費用</t>
    <rPh sb="0" eb="2">
      <t>カイゴ</t>
    </rPh>
    <rPh sb="2" eb="4">
      <t>ロウジン</t>
    </rPh>
    <rPh sb="4" eb="6">
      <t>ホケン</t>
    </rPh>
    <rPh sb="6" eb="8">
      <t>シセツ</t>
    </rPh>
    <rPh sb="8" eb="10">
      <t>ヒヨウ</t>
    </rPh>
    <phoneticPr fontId="4"/>
  </si>
  <si>
    <t>　(2)　一般職職員給料及び手当の増減額の明細</t>
    <rPh sb="5" eb="7">
      <t>イッパン</t>
    </rPh>
    <rPh sb="7" eb="8">
      <t>ショク</t>
    </rPh>
    <rPh sb="8" eb="10">
      <t>ショクイン</t>
    </rPh>
    <rPh sb="10" eb="12">
      <t>キュウリョウ</t>
    </rPh>
    <rPh sb="12" eb="13">
      <t>オヨ</t>
    </rPh>
    <rPh sb="14" eb="16">
      <t>テアテ</t>
    </rPh>
    <rPh sb="17" eb="20">
      <t>ゾウゲンガク</t>
    </rPh>
    <rPh sb="21" eb="23">
      <t>メイサイ</t>
    </rPh>
    <phoneticPr fontId="8"/>
  </si>
  <si>
    <t>市民病院
医学研修経費
（新規設定分）</t>
    <rPh sb="0" eb="2">
      <t>シミン</t>
    </rPh>
    <rPh sb="2" eb="4">
      <t>ビョウイン</t>
    </rPh>
    <rPh sb="5" eb="7">
      <t>イガク</t>
    </rPh>
    <rPh sb="7" eb="9">
      <t>ケンシュウ</t>
    </rPh>
    <rPh sb="9" eb="11">
      <t>ケイヒ</t>
    </rPh>
    <rPh sb="13" eb="15">
      <t>シンキ</t>
    </rPh>
    <rPh sb="15" eb="17">
      <t>セッテイ</t>
    </rPh>
    <rPh sb="17" eb="18">
      <t>ブン</t>
    </rPh>
    <phoneticPr fontId="4"/>
  </si>
  <si>
    <t>脳卒中・神経脊椎センター
施設管理費
（新規設定分）</t>
    <rPh sb="0" eb="3">
      <t>ノウソッチュウ</t>
    </rPh>
    <rPh sb="4" eb="8">
      <t>シンケイセキツイ</t>
    </rPh>
    <rPh sb="13" eb="15">
      <t>シセツ</t>
    </rPh>
    <rPh sb="15" eb="17">
      <t>カンリ</t>
    </rPh>
    <rPh sb="17" eb="18">
      <t>ヒ</t>
    </rPh>
    <rPh sb="20" eb="22">
      <t>シンキ</t>
    </rPh>
    <rPh sb="22" eb="24">
      <t>セッテイ</t>
    </rPh>
    <rPh sb="24" eb="25">
      <t>ブン</t>
    </rPh>
    <phoneticPr fontId="4"/>
  </si>
  <si>
    <t>病院事業会計内の運用については、合計欄のセグメント資産及びセグメント負債から控除しており、各病院の金額の合計とは一致しない。</t>
    <rPh sb="0" eb="2">
      <t>ビョウイン</t>
    </rPh>
    <rPh sb="2" eb="4">
      <t>ジギョウ</t>
    </rPh>
    <rPh sb="4" eb="6">
      <t>カイケイ</t>
    </rPh>
    <rPh sb="6" eb="7">
      <t>ナイ</t>
    </rPh>
    <rPh sb="8" eb="10">
      <t>ウンヨウ</t>
    </rPh>
    <rPh sb="16" eb="18">
      <t>ゴウケイ</t>
    </rPh>
    <rPh sb="18" eb="19">
      <t>ラン</t>
    </rPh>
    <rPh sb="25" eb="27">
      <t>シサン</t>
    </rPh>
    <rPh sb="27" eb="28">
      <t>オヨ</t>
    </rPh>
    <rPh sb="34" eb="36">
      <t>フサイ</t>
    </rPh>
    <rPh sb="38" eb="40">
      <t>コウジョ</t>
    </rPh>
    <rPh sb="45" eb="48">
      <t>カクビョウイン</t>
    </rPh>
    <rPh sb="49" eb="51">
      <t>キンガク</t>
    </rPh>
    <rPh sb="52" eb="54">
      <t>ゴウケイ</t>
    </rPh>
    <rPh sb="56" eb="58">
      <t>イッチ</t>
    </rPh>
    <phoneticPr fontId="4"/>
  </si>
  <si>
    <t>脳卒中・神経脊椎センター
医学研修経費
（新規設定分）</t>
    <rPh sb="0" eb="3">
      <t>ノウソッチュウ</t>
    </rPh>
    <rPh sb="4" eb="8">
      <t>シンケイセキツイ</t>
    </rPh>
    <rPh sb="13" eb="15">
      <t>イガク</t>
    </rPh>
    <rPh sb="15" eb="17">
      <t>ケンシュウ</t>
    </rPh>
    <rPh sb="17" eb="19">
      <t>ケイヒ</t>
    </rPh>
    <rPh sb="21" eb="23">
      <t>シンキ</t>
    </rPh>
    <rPh sb="23" eb="25">
      <t>セッテイ</t>
    </rPh>
    <rPh sb="25" eb="26">
      <t>ブン</t>
    </rPh>
    <phoneticPr fontId="4"/>
  </si>
  <si>
    <t>←上2行非表示 預託金の行挿入</t>
    <rPh sb="1" eb="2">
      <t>ウエ</t>
    </rPh>
    <rPh sb="3" eb="4">
      <t>ギョウ</t>
    </rPh>
    <rPh sb="4" eb="7">
      <t>ヒヒョウジ</t>
    </rPh>
    <rPh sb="8" eb="11">
      <t>ヨタクキン</t>
    </rPh>
    <rPh sb="12" eb="13">
      <t>ギョウ</t>
    </rPh>
    <rPh sb="13" eb="15">
      <t>ソウニュウ</t>
    </rPh>
    <phoneticPr fontId="4"/>
  </si>
  <si>
    <t>前受金</t>
    <rPh sb="0" eb="3">
      <t>マエウケキン</t>
    </rPh>
    <phoneticPr fontId="4"/>
  </si>
  <si>
    <t>病院間運用消去</t>
    <rPh sb="0" eb="2">
      <t>ビョウイン</t>
    </rPh>
    <rPh sb="2" eb="3">
      <t>カン</t>
    </rPh>
    <rPh sb="3" eb="5">
      <t>ウンヨウ</t>
    </rPh>
    <rPh sb="5" eb="7">
      <t>ショウキョ</t>
    </rPh>
    <phoneticPr fontId="4"/>
  </si>
  <si>
    <t>企業債償還金に係る負担金、市民病院再整備事業費負担金</t>
    <rPh sb="0" eb="2">
      <t>キギョウ</t>
    </rPh>
    <rPh sb="2" eb="3">
      <t>サイ</t>
    </rPh>
    <rPh sb="3" eb="6">
      <t>ショウカンキン</t>
    </rPh>
    <rPh sb="7" eb="8">
      <t>カカ</t>
    </rPh>
    <rPh sb="9" eb="12">
      <t>フタンキン</t>
    </rPh>
    <rPh sb="13" eb="15">
      <t>シミン</t>
    </rPh>
    <rPh sb="15" eb="17">
      <t>ビョウイン</t>
    </rPh>
    <rPh sb="17" eb="20">
      <t>サイセイビ</t>
    </rPh>
    <rPh sb="20" eb="22">
      <t>ジギョウ</t>
    </rPh>
    <rPh sb="22" eb="23">
      <t>ヒ</t>
    </rPh>
    <rPh sb="23" eb="26">
      <t>フタンキン</t>
    </rPh>
    <phoneticPr fontId="4"/>
  </si>
  <si>
    <t>職員の期末・勤勉手当の支給及びこれに係る法定福利費の支払に備えるため、当年度末における支給（支払）見込額に基づき、当年度の負担に属する額</t>
    <rPh sb="3" eb="5">
      <t>キマツ</t>
    </rPh>
    <rPh sb="6" eb="8">
      <t>キンベン</t>
    </rPh>
    <rPh sb="8" eb="10">
      <t>テアテ</t>
    </rPh>
    <rPh sb="11" eb="13">
      <t>シキュウ</t>
    </rPh>
    <rPh sb="13" eb="14">
      <t>オヨ</t>
    </rPh>
    <rPh sb="18" eb="19">
      <t>カカ</t>
    </rPh>
    <rPh sb="20" eb="22">
      <t>ホウテイ</t>
    </rPh>
    <rPh sb="22" eb="24">
      <t>フクリ</t>
    </rPh>
    <rPh sb="24" eb="25">
      <t>ヒ</t>
    </rPh>
    <rPh sb="26" eb="28">
      <t>シハライ</t>
    </rPh>
    <rPh sb="29" eb="30">
      <t>ソナ</t>
    </rPh>
    <rPh sb="35" eb="36">
      <t>トウ</t>
    </rPh>
    <rPh sb="36" eb="39">
      <t>ネンドマツ</t>
    </rPh>
    <rPh sb="43" eb="45">
      <t>シキュウ</t>
    </rPh>
    <rPh sb="46" eb="48">
      <t>シハライ</t>
    </rPh>
    <rPh sb="49" eb="51">
      <t>ミコミ</t>
    </rPh>
    <rPh sb="51" eb="52">
      <t>ガク</t>
    </rPh>
    <rPh sb="53" eb="54">
      <t>モト</t>
    </rPh>
    <rPh sb="57" eb="60">
      <t>トウネンド</t>
    </rPh>
    <rPh sb="61" eb="63">
      <t>フタン</t>
    </rPh>
    <rPh sb="64" eb="65">
      <t>ゾク</t>
    </rPh>
    <rPh sb="67" eb="68">
      <t>ガク</t>
    </rPh>
    <phoneticPr fontId="4"/>
  </si>
  <si>
    <t>（12月から３月までの４か月分）を計上している。</t>
    <rPh sb="3" eb="4">
      <t>ガツ</t>
    </rPh>
    <rPh sb="7" eb="8">
      <t>ガツ</t>
    </rPh>
    <rPh sb="13" eb="14">
      <t>ゲツ</t>
    </rPh>
    <rPh sb="14" eb="15">
      <t>ブン</t>
    </rPh>
    <rPh sb="17" eb="19">
      <t>ケイジョウ</t>
    </rPh>
    <phoneticPr fontId="4"/>
  </si>
  <si>
    <t>る控除対象外消費税等については、長期前払消費税勘定に計上し、その翌事業年度以降20事業年度以内で均等償却を行うことができることとしている。</t>
    <rPh sb="1" eb="3">
      <t>コウジョ</t>
    </rPh>
    <rPh sb="3" eb="5">
      <t>タイショウ</t>
    </rPh>
    <rPh sb="5" eb="6">
      <t>ガイ</t>
    </rPh>
    <rPh sb="6" eb="9">
      <t>ショウヒゼイ</t>
    </rPh>
    <rPh sb="9" eb="10">
      <t>トウ</t>
    </rPh>
    <rPh sb="16" eb="18">
      <t>チョウキ</t>
    </rPh>
    <rPh sb="18" eb="20">
      <t>マエバライ</t>
    </rPh>
    <rPh sb="20" eb="23">
      <t>ショウヒゼイ</t>
    </rPh>
    <rPh sb="23" eb="25">
      <t>カンジョウ</t>
    </rPh>
    <rPh sb="26" eb="28">
      <t>ケイジョウ</t>
    </rPh>
    <rPh sb="32" eb="33">
      <t>ヨク</t>
    </rPh>
    <rPh sb="33" eb="35">
      <t>ジギョウ</t>
    </rPh>
    <rPh sb="35" eb="37">
      <t>ネンド</t>
    </rPh>
    <rPh sb="37" eb="39">
      <t>イコウ</t>
    </rPh>
    <rPh sb="41" eb="43">
      <t>ジギョウ</t>
    </rPh>
    <rPh sb="43" eb="45">
      <t>ネンド</t>
    </rPh>
    <rPh sb="45" eb="47">
      <t>イナイ</t>
    </rPh>
    <rPh sb="48" eb="50">
      <t>キントウ</t>
    </rPh>
    <rPh sb="50" eb="52">
      <t>ショウキャク</t>
    </rPh>
    <rPh sb="53" eb="54">
      <t>オコナ</t>
    </rPh>
    <phoneticPr fontId="4"/>
  </si>
  <si>
    <t>(7)</t>
    <phoneticPr fontId="4"/>
  </si>
  <si>
    <t>病院間運用消去</t>
    <rPh sb="0" eb="7">
      <t>ビョウインカンウンヨウショウキョ</t>
    </rPh>
    <phoneticPr fontId="4"/>
  </si>
  <si>
    <t>国庫補助金等による収入</t>
    <rPh sb="0" eb="2">
      <t>コッコ</t>
    </rPh>
    <rPh sb="2" eb="5">
      <t>ホジョキン</t>
    </rPh>
    <rPh sb="5" eb="6">
      <t>トウ</t>
    </rPh>
    <rPh sb="9" eb="11">
      <t>シュウニュウ</t>
    </rPh>
    <phoneticPr fontId="4"/>
  </si>
  <si>
    <t>ソフトウェア</t>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</si>
  <si>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</si>
  <si>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受取利息</t>
    <rPh sb="0" eb="2">
      <t>ウケトリ</t>
    </rPh>
    <rPh sb="2" eb="4">
      <t>リソク</t>
    </rPh>
    <phoneticPr fontId="4"/>
  </si>
  <si>
    <t>国庫補助金</t>
    <rPh sb="0" eb="2">
      <t>コッコ</t>
    </rPh>
    <rPh sb="2" eb="5">
      <t>ホジョキン</t>
    </rPh>
    <phoneticPr fontId="4"/>
  </si>
  <si>
    <t>県補助金</t>
    <rPh sb="0" eb="1">
      <t>ケン</t>
    </rPh>
    <rPh sb="1" eb="4">
      <t>ホジョキン</t>
    </rPh>
    <phoneticPr fontId="4"/>
  </si>
  <si>
    <t>国庫補助金</t>
    <rPh sb="0" eb="5">
      <t>コッコホジョキン</t>
    </rPh>
    <phoneticPr fontId="4"/>
  </si>
  <si>
    <t>(4)</t>
    <phoneticPr fontId="4"/>
  </si>
  <si>
    <t>破産更生債権等</t>
    <rPh sb="0" eb="2">
      <t>ハサン</t>
    </rPh>
    <rPh sb="2" eb="4">
      <t>コウセイ</t>
    </rPh>
    <rPh sb="4" eb="6">
      <t>サイケン</t>
    </rPh>
    <rPh sb="6" eb="7">
      <t>トウ</t>
    </rPh>
    <phoneticPr fontId="4"/>
  </si>
  <si>
    <t>貸倒懸念債権</t>
    <rPh sb="0" eb="2">
      <t>カシダオレ</t>
    </rPh>
    <rPh sb="2" eb="4">
      <t>ケネン</t>
    </rPh>
    <rPh sb="4" eb="6">
      <t>サイケン</t>
    </rPh>
    <phoneticPr fontId="4"/>
  </si>
  <si>
    <t>医療備品購入等に要する経費</t>
    <rPh sb="6" eb="7">
      <t>トウ</t>
    </rPh>
    <rPh sb="8" eb="9">
      <t>ヨウ</t>
    </rPh>
    <rPh sb="11" eb="13">
      <t>ケイヒ</t>
    </rPh>
    <phoneticPr fontId="4"/>
  </si>
  <si>
    <t>　扶養親族</t>
    <rPh sb="1" eb="3">
      <t>フヨウ</t>
    </rPh>
    <rPh sb="3" eb="5">
      <t>シンゾク</t>
    </rPh>
    <phoneticPr fontId="8"/>
  </si>
  <si>
    <t>（職位別）</t>
    <rPh sb="1" eb="3">
      <t>ショクイ</t>
    </rPh>
    <rPh sb="3" eb="4">
      <t>ベツ</t>
    </rPh>
    <phoneticPr fontId="8"/>
  </si>
  <si>
    <t>経　過　措　置</t>
    <rPh sb="0" eb="1">
      <t>ヘ</t>
    </rPh>
    <rPh sb="2" eb="3">
      <t>カ</t>
    </rPh>
    <rPh sb="4" eb="5">
      <t>ソ</t>
    </rPh>
    <rPh sb="6" eb="7">
      <t>チ</t>
    </rPh>
    <phoneticPr fontId="8"/>
  </si>
  <si>
    <t>平成31年度</t>
    <rPh sb="0" eb="2">
      <t>ヘイセイ</t>
    </rPh>
    <rPh sb="4" eb="5">
      <t>ネン</t>
    </rPh>
    <rPh sb="5" eb="6">
      <t>ド</t>
    </rPh>
    <phoneticPr fontId="8"/>
  </si>
  <si>
    <t>平成32年度</t>
    <rPh sb="0" eb="2">
      <t>ヘイセイ</t>
    </rPh>
    <rPh sb="4" eb="5">
      <t>ネン</t>
    </rPh>
    <rPh sb="5" eb="6">
      <t>ド</t>
    </rPh>
    <phoneticPr fontId="8"/>
  </si>
  <si>
    <t>平成33年度</t>
    <rPh sb="0" eb="2">
      <t>ヘイセイ</t>
    </rPh>
    <rPh sb="4" eb="5">
      <t>ネン</t>
    </rPh>
    <rPh sb="5" eb="6">
      <t>ド</t>
    </rPh>
    <phoneticPr fontId="8"/>
  </si>
  <si>
    <t>　配偶者</t>
    <rPh sb="1" eb="4">
      <t>ハイグウシャ</t>
    </rPh>
    <phoneticPr fontId="8"/>
  </si>
  <si>
    <t>（局長級）</t>
    <rPh sb="1" eb="4">
      <t>キョクチョウキュウ</t>
    </rPh>
    <phoneticPr fontId="8"/>
  </si>
  <si>
    <t>0円</t>
    <rPh sb="1" eb="2">
      <t>エン</t>
    </rPh>
    <phoneticPr fontId="8"/>
  </si>
  <si>
    <t>（部長級）</t>
    <rPh sb="1" eb="4">
      <t>ブチョウキュウ</t>
    </rPh>
    <phoneticPr fontId="8"/>
  </si>
  <si>
    <t>（課長級以下）</t>
    <rPh sb="1" eb="4">
      <t>カチョウキュウ</t>
    </rPh>
    <rPh sb="4" eb="6">
      <t>イカ</t>
    </rPh>
    <phoneticPr fontId="8"/>
  </si>
  <si>
    <t>　子</t>
    <rPh sb="1" eb="2">
      <t>コ</t>
    </rPh>
    <phoneticPr fontId="8"/>
  </si>
  <si>
    <t>配偶者がない場合の一人目</t>
    <rPh sb="0" eb="3">
      <t>ハイグウシャ</t>
    </rPh>
    <rPh sb="6" eb="8">
      <t>バアイ</t>
    </rPh>
    <rPh sb="9" eb="11">
      <t>ヒトリ</t>
    </rPh>
    <rPh sb="11" eb="12">
      <t>メ</t>
    </rPh>
    <phoneticPr fontId="8"/>
  </si>
  <si>
    <t>11,500円</t>
    <rPh sb="2" eb="7">
      <t>５００エン</t>
    </rPh>
    <phoneticPr fontId="8"/>
  </si>
  <si>
    <t>　父母等</t>
    <rPh sb="1" eb="3">
      <t>フボ</t>
    </rPh>
    <rPh sb="3" eb="4">
      <t>トウ</t>
    </rPh>
    <phoneticPr fontId="8"/>
  </si>
  <si>
    <t>配偶者がない
場合の一人目</t>
    <rPh sb="0" eb="3">
      <t>ハイグウシャ</t>
    </rPh>
    <rPh sb="7" eb="9">
      <t>バアイ</t>
    </rPh>
    <rPh sb="10" eb="12">
      <t>ヒトリ</t>
    </rPh>
    <rPh sb="12" eb="13">
      <t>メ</t>
    </rPh>
    <phoneticPr fontId="8"/>
  </si>
  <si>
    <t>※　満15歳に達する日後の最初の４月１日から満22歳に達する</t>
    <phoneticPr fontId="8"/>
  </si>
  <si>
    <t>47.709月分
（勤続35年）</t>
    <rPh sb="6" eb="7">
      <t>ゲツ</t>
    </rPh>
    <rPh sb="7" eb="8">
      <t>ブン</t>
    </rPh>
    <rPh sb="10" eb="12">
      <t>キンゾク</t>
    </rPh>
    <rPh sb="14" eb="15">
      <t>ネン</t>
    </rPh>
    <phoneticPr fontId="10"/>
  </si>
  <si>
    <t>39.7575月分
（勤続35年）</t>
    <rPh sb="7" eb="8">
      <t>ゲツ</t>
    </rPh>
    <rPh sb="8" eb="9">
      <t>ブン</t>
    </rPh>
    <rPh sb="11" eb="13">
      <t>キンゾク</t>
    </rPh>
    <rPh sb="15" eb="16">
      <t>ネン</t>
    </rPh>
    <phoneticPr fontId="10"/>
  </si>
  <si>
    <t xml:space="preserve">（単位　千円）  </t>
    <phoneticPr fontId="4"/>
  </si>
  <si>
    <t>(1)</t>
    <phoneticPr fontId="4"/>
  </si>
  <si>
    <t xml:space="preserve">有 形 固 定 資 産  </t>
    <phoneticPr fontId="4"/>
  </si>
  <si>
    <t>ア</t>
    <phoneticPr fontId="4"/>
  </si>
  <si>
    <t>イ</t>
    <phoneticPr fontId="4"/>
  </si>
  <si>
    <t>エ</t>
    <phoneticPr fontId="4"/>
  </si>
  <si>
    <t>ソフトウェア</t>
    <phoneticPr fontId="4"/>
  </si>
  <si>
    <t>(1)</t>
    <phoneticPr fontId="4"/>
  </si>
  <si>
    <t>(2)</t>
    <phoneticPr fontId="4"/>
  </si>
  <si>
    <t>ア</t>
    <phoneticPr fontId="4"/>
  </si>
  <si>
    <t>ウ</t>
    <phoneticPr fontId="4"/>
  </si>
  <si>
    <t>エ</t>
    <phoneticPr fontId="4"/>
  </si>
  <si>
    <t>(1)</t>
    <phoneticPr fontId="4"/>
  </si>
  <si>
    <t>ア</t>
    <phoneticPr fontId="4"/>
  </si>
  <si>
    <t>ウ</t>
    <phoneticPr fontId="4"/>
  </si>
  <si>
    <t xml:space="preserve">（単位　千円）  </t>
    <phoneticPr fontId="4"/>
  </si>
  <si>
    <t xml:space="preserve">有 形 固 定 資 産  </t>
    <phoneticPr fontId="4"/>
  </si>
  <si>
    <t>オ</t>
    <phoneticPr fontId="4"/>
  </si>
  <si>
    <t>(2)</t>
    <phoneticPr fontId="4"/>
  </si>
  <si>
    <t>イ</t>
    <phoneticPr fontId="4"/>
  </si>
  <si>
    <t>(2)</t>
    <phoneticPr fontId="4"/>
  </si>
  <si>
    <t>(3)</t>
    <phoneticPr fontId="4"/>
  </si>
  <si>
    <t>(4)</t>
    <phoneticPr fontId="4"/>
  </si>
  <si>
    <t>(5)</t>
    <phoneticPr fontId="4"/>
  </si>
  <si>
    <t>イ</t>
    <phoneticPr fontId="4"/>
  </si>
  <si>
    <t>(5)</t>
    <phoneticPr fontId="4"/>
  </si>
  <si>
    <t>ウ</t>
    <phoneticPr fontId="4"/>
  </si>
  <si>
    <t>ア</t>
    <phoneticPr fontId="4"/>
  </si>
  <si>
    <t>(4)</t>
    <phoneticPr fontId="4"/>
  </si>
  <si>
    <t>(1)</t>
    <phoneticPr fontId="4"/>
  </si>
  <si>
    <t>ア</t>
    <phoneticPr fontId="4"/>
  </si>
  <si>
    <t>(3)</t>
    <phoneticPr fontId="4"/>
  </si>
  <si>
    <t>(4)</t>
    <phoneticPr fontId="4"/>
  </si>
  <si>
    <t>47.709月分
（勤続35年）</t>
    <rPh sb="6" eb="7">
      <t>ゲツ</t>
    </rPh>
    <rPh sb="7" eb="8">
      <t>ブン</t>
    </rPh>
    <rPh sb="10" eb="12">
      <t>キンゾク</t>
    </rPh>
    <rPh sb="14" eb="15">
      <t>ネン</t>
    </rPh>
    <phoneticPr fontId="8"/>
  </si>
  <si>
    <t>39.7575月分
（勤続35年）</t>
    <rPh sb="7" eb="8">
      <t>ゲツ</t>
    </rPh>
    <rPh sb="8" eb="9">
      <t>ブン</t>
    </rPh>
    <rPh sb="11" eb="13">
      <t>キンゾク</t>
    </rPh>
    <rPh sb="15" eb="16">
      <t>ネン</t>
    </rPh>
    <phoneticPr fontId="8"/>
  </si>
  <si>
    <t>貸倒引当金</t>
    <phoneticPr fontId="4"/>
  </si>
  <si>
    <t>受贈財産評価額</t>
    <phoneticPr fontId="4"/>
  </si>
  <si>
    <t>収益化累計額</t>
    <phoneticPr fontId="4"/>
  </si>
  <si>
    <t>貸倒引当金</t>
    <rPh sb="0" eb="5">
      <t>カシダオレヒキアテキン</t>
    </rPh>
    <phoneticPr fontId="4"/>
  </si>
  <si>
    <t>脳卒中・神経脊椎センター
施設管理費
（既設定分）</t>
    <rPh sb="0" eb="3">
      <t>ノウソッチュウ</t>
    </rPh>
    <rPh sb="4" eb="8">
      <t>シンケイセキツイ</t>
    </rPh>
    <rPh sb="13" eb="15">
      <t>シセツ</t>
    </rPh>
    <rPh sb="15" eb="17">
      <t>カンリ</t>
    </rPh>
    <rPh sb="17" eb="18">
      <t>ヒ</t>
    </rPh>
    <rPh sb="20" eb="21">
      <t>キ</t>
    </rPh>
    <rPh sb="21" eb="23">
      <t>セッテイ</t>
    </rPh>
    <rPh sb="23" eb="24">
      <t>ブン</t>
    </rPh>
    <phoneticPr fontId="4"/>
  </si>
  <si>
    <t>平成30年２月１日
現在</t>
    <rPh sb="0" eb="2">
      <t>ヘイセイ</t>
    </rPh>
    <rPh sb="4" eb="5">
      <t>ネン</t>
    </rPh>
    <rPh sb="6" eb="7">
      <t>ガツ</t>
    </rPh>
    <rPh sb="8" eb="9">
      <t>ニチ</t>
    </rPh>
    <rPh sb="10" eb="12">
      <t>ゲンザイ</t>
    </rPh>
    <phoneticPr fontId="8"/>
  </si>
  <si>
    <t>債権の不納欠損による損失に備えるため、一般債権については貸倒実績率により、破産更生債権等特定の債権については個別に回収可能性を検討し、</t>
    <rPh sb="0" eb="2">
      <t>サイケン</t>
    </rPh>
    <rPh sb="3" eb="5">
      <t>フノウ</t>
    </rPh>
    <rPh sb="5" eb="7">
      <t>ケッソン</t>
    </rPh>
    <rPh sb="10" eb="12">
      <t>ソンシツ</t>
    </rPh>
    <rPh sb="13" eb="14">
      <t>ソナ</t>
    </rPh>
    <phoneticPr fontId="4"/>
  </si>
  <si>
    <t>地域医療介護総合確保基金事業費補助金等</t>
    <rPh sb="0" eb="2">
      <t>チイキ</t>
    </rPh>
    <rPh sb="2" eb="4">
      <t>イリョウ</t>
    </rPh>
    <rPh sb="4" eb="6">
      <t>カイゴ</t>
    </rPh>
    <rPh sb="6" eb="8">
      <t>ソウゴウ</t>
    </rPh>
    <rPh sb="8" eb="10">
      <t>カクホ</t>
    </rPh>
    <rPh sb="10" eb="12">
      <t>キキン</t>
    </rPh>
    <rPh sb="12" eb="15">
      <t>ジギョウヒ</t>
    </rPh>
    <rPh sb="15" eb="18">
      <t>ホジョキン</t>
    </rPh>
    <rPh sb="18" eb="19">
      <t>トウ</t>
    </rPh>
    <phoneticPr fontId="4"/>
  </si>
  <si>
    <t>平成31年２月１日
現在</t>
    <rPh sb="0" eb="2">
      <t>ヘイセイ</t>
    </rPh>
    <rPh sb="4" eb="5">
      <t>ネン</t>
    </rPh>
    <rPh sb="6" eb="7">
      <t>ガツ</t>
    </rPh>
    <rPh sb="8" eb="9">
      <t>ニチ</t>
    </rPh>
    <rPh sb="10" eb="12">
      <t>ゲンザイ</t>
    </rPh>
    <phoneticPr fontId="8"/>
  </si>
  <si>
    <t>平成32年度</t>
    <rPh sb="0" eb="2">
      <t>ヘイセイ</t>
    </rPh>
    <rPh sb="4" eb="6">
      <t>ネンド</t>
    </rPh>
    <phoneticPr fontId="4"/>
  </si>
  <si>
    <t>平成32年度から
平成46年度まで</t>
    <rPh sb="0" eb="2">
      <t>ヘイセイ</t>
    </rPh>
    <rPh sb="4" eb="6">
      <t>ネンド</t>
    </rPh>
    <rPh sb="9" eb="11">
      <t>ヘイセイ</t>
    </rPh>
    <rPh sb="13" eb="15">
      <t>ネンド</t>
    </rPh>
    <phoneticPr fontId="4"/>
  </si>
  <si>
    <t>平成32年度から
平成34年度まで</t>
    <rPh sb="0" eb="2">
      <t>ヘイセイ</t>
    </rPh>
    <rPh sb="4" eb="6">
      <t>ネンド</t>
    </rPh>
    <rPh sb="9" eb="11">
      <t>ヘイセイ</t>
    </rPh>
    <rPh sb="13" eb="15">
      <t>ネンド</t>
    </rPh>
    <phoneticPr fontId="4"/>
  </si>
  <si>
    <t>平成32年度から
平成33年度まで</t>
    <rPh sb="0" eb="2">
      <t>ヘイセイ</t>
    </rPh>
    <rPh sb="4" eb="6">
      <t>ネンド</t>
    </rPh>
    <rPh sb="9" eb="11">
      <t>ヘイセイ</t>
    </rPh>
    <rPh sb="13" eb="15">
      <t>ネンド</t>
    </rPh>
    <phoneticPr fontId="4"/>
  </si>
  <si>
    <t>平成31年度</t>
    <rPh sb="0" eb="2">
      <t>ヘイセイ</t>
    </rPh>
    <rPh sb="4" eb="6">
      <t>ネンド</t>
    </rPh>
    <phoneticPr fontId="8"/>
  </si>
  <si>
    <t>市民病院再整備事業
初度調弁費
（既設定分）</t>
    <rPh sb="0" eb="2">
      <t>シミン</t>
    </rPh>
    <rPh sb="2" eb="4">
      <t>ビョウイン</t>
    </rPh>
    <rPh sb="4" eb="7">
      <t>サイセイビ</t>
    </rPh>
    <rPh sb="7" eb="9">
      <t>ジギョウ</t>
    </rPh>
    <rPh sb="10" eb="12">
      <t>ショド</t>
    </rPh>
    <rPh sb="12" eb="13">
      <t>チョウ</t>
    </rPh>
    <rPh sb="13" eb="14">
      <t>ベン</t>
    </rPh>
    <rPh sb="14" eb="15">
      <t>ヒ</t>
    </rPh>
    <rPh sb="17" eb="18">
      <t>キ</t>
    </rPh>
    <rPh sb="18" eb="20">
      <t>セッテイ</t>
    </rPh>
    <rPh sb="20" eb="21">
      <t>ブン</t>
    </rPh>
    <phoneticPr fontId="4"/>
  </si>
  <si>
    <t>脳卒中・神経脊椎センター
医事業務委託
（既設定分）</t>
    <rPh sb="0" eb="3">
      <t>ノウソッチュウ</t>
    </rPh>
    <rPh sb="4" eb="8">
      <t>シンケイセキツイ</t>
    </rPh>
    <rPh sb="21" eb="22">
      <t>キ</t>
    </rPh>
    <rPh sb="22" eb="24">
      <t>セッテイ</t>
    </rPh>
    <rPh sb="24" eb="25">
      <t>ブン</t>
    </rPh>
    <phoneticPr fontId="4"/>
  </si>
  <si>
    <t>脳卒中・神経脊椎センター
医事業務委託
（新規設定分）</t>
    <rPh sb="0" eb="3">
      <t>ノウソッチュウ</t>
    </rPh>
    <rPh sb="4" eb="8">
      <t>シンケイセキツイ</t>
    </rPh>
    <rPh sb="13" eb="15">
      <t>イジ</t>
    </rPh>
    <rPh sb="15" eb="17">
      <t>ギョウム</t>
    </rPh>
    <rPh sb="17" eb="19">
      <t>イタク</t>
    </rPh>
    <rPh sb="21" eb="23">
      <t>シンキ</t>
    </rPh>
    <rPh sb="23" eb="25">
      <t>セッテイ</t>
    </rPh>
    <rPh sb="25" eb="26">
      <t>ブン</t>
    </rPh>
    <phoneticPr fontId="4"/>
  </si>
  <si>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4"/>
  </si>
  <si>
    <t>前受金</t>
    <rPh sb="0" eb="2">
      <t>マエウ</t>
    </rPh>
    <rPh sb="2" eb="3">
      <t>キン</t>
    </rPh>
    <phoneticPr fontId="4"/>
  </si>
  <si>
    <t>預り金</t>
    <rPh sb="0" eb="1">
      <t>アズカ</t>
    </rPh>
    <rPh sb="2" eb="3">
      <t>キン</t>
    </rPh>
    <phoneticPr fontId="4"/>
  </si>
  <si>
    <t>市民病院の脳卒中・神経脊椎センターに対する預託金の計、脳卒中・神経脊椎センターの市民病院に対する預り金の計のそれぞれ7,405,950千円</t>
    <rPh sb="0" eb="2">
      <t>シミン</t>
    </rPh>
    <rPh sb="2" eb="4">
      <t>ビョウイン</t>
    </rPh>
    <rPh sb="5" eb="8">
      <t>ノウソッチュウ</t>
    </rPh>
    <rPh sb="9" eb="11">
      <t>シンケイ</t>
    </rPh>
    <rPh sb="11" eb="13">
      <t>セキツイ</t>
    </rPh>
    <rPh sb="18" eb="19">
      <t>タイ</t>
    </rPh>
    <rPh sb="21" eb="24">
      <t>ヨタクキン</t>
    </rPh>
    <rPh sb="25" eb="26">
      <t>ケイ</t>
    </rPh>
    <rPh sb="27" eb="30">
      <t>ノウソッチュウ</t>
    </rPh>
    <rPh sb="31" eb="35">
      <t>シンケイセキツイ</t>
    </rPh>
    <rPh sb="40" eb="42">
      <t>シミン</t>
    </rPh>
    <rPh sb="42" eb="44">
      <t>ビョウイン</t>
    </rPh>
    <rPh sb="45" eb="46">
      <t>タイ</t>
    </rPh>
    <rPh sb="48" eb="49">
      <t>アズカ</t>
    </rPh>
    <rPh sb="50" eb="51">
      <t>キン</t>
    </rPh>
    <rPh sb="52" eb="53">
      <t>ケイ</t>
    </rPh>
    <rPh sb="67" eb="69">
      <t>センエン</t>
    </rPh>
    <phoneticPr fontId="4"/>
  </si>
  <si>
    <t>市民病院の脳卒中・神経脊椎センターに対する未収金の計、脳卒中・神経脊椎センターの市民病院に対する未払金の計のそれぞれ73,281千円</t>
    <rPh sb="0" eb="2">
      <t>シミン</t>
    </rPh>
    <rPh sb="2" eb="4">
      <t>ビョウイン</t>
    </rPh>
    <rPh sb="5" eb="8">
      <t>ノウソッチュウ</t>
    </rPh>
    <rPh sb="9" eb="11">
      <t>シンケイ</t>
    </rPh>
    <rPh sb="11" eb="13">
      <t>セキツイ</t>
    </rPh>
    <rPh sb="18" eb="19">
      <t>タイ</t>
    </rPh>
    <rPh sb="21" eb="24">
      <t>ミシュウキン</t>
    </rPh>
    <rPh sb="25" eb="26">
      <t>ケイ</t>
    </rPh>
    <rPh sb="27" eb="30">
      <t>ノウソッチュウ</t>
    </rPh>
    <rPh sb="31" eb="35">
      <t>シンケイセキツイ</t>
    </rPh>
    <rPh sb="40" eb="42">
      <t>シミン</t>
    </rPh>
    <rPh sb="42" eb="44">
      <t>ビョウイン</t>
    </rPh>
    <rPh sb="45" eb="46">
      <t>タイ</t>
    </rPh>
    <rPh sb="48" eb="51">
      <t>ミバライキン</t>
    </rPh>
    <rPh sb="52" eb="53">
      <t>ケイ</t>
    </rPh>
    <rPh sb="64" eb="66">
      <t>センエン</t>
    </rPh>
    <phoneticPr fontId="4"/>
  </si>
  <si>
    <t>市民病院のみなと赤十字病院に対する未収金の計、みなと赤十字病院の市民病院に対する未払金の計のそれぞれ22,952千円</t>
    <rPh sb="0" eb="2">
      <t>シミン</t>
    </rPh>
    <rPh sb="2" eb="4">
      <t>ビョウイン</t>
    </rPh>
    <rPh sb="8" eb="11">
      <t>セキジュウジ</t>
    </rPh>
    <rPh sb="11" eb="13">
      <t>ビョウイン</t>
    </rPh>
    <rPh sb="14" eb="15">
      <t>タイ</t>
    </rPh>
    <rPh sb="17" eb="20">
      <t>ミシュウキン</t>
    </rPh>
    <rPh sb="21" eb="22">
      <t>ケイ</t>
    </rPh>
    <rPh sb="26" eb="29">
      <t>セキジュウジ</t>
    </rPh>
    <rPh sb="29" eb="31">
      <t>ビョウイン</t>
    </rPh>
    <rPh sb="32" eb="34">
      <t>シミン</t>
    </rPh>
    <rPh sb="34" eb="36">
      <t>ビョウイン</t>
    </rPh>
    <rPh sb="37" eb="38">
      <t>タイ</t>
    </rPh>
    <rPh sb="40" eb="43">
      <t>ミバライキン</t>
    </rPh>
    <rPh sb="44" eb="45">
      <t>ケイ</t>
    </rPh>
    <rPh sb="56" eb="58">
      <t>センエン</t>
    </rPh>
    <phoneticPr fontId="4"/>
  </si>
  <si>
    <t>施設整備工事費充当企業債　　　　　　　　　    220,000千円
医療備品購入費充当企業債　　　　　　　　  　　213,000千円</t>
    <rPh sb="0" eb="2">
      <t>シセツ</t>
    </rPh>
    <rPh sb="2" eb="4">
      <t>セイビ</t>
    </rPh>
    <rPh sb="4" eb="7">
      <t>コウジヒ</t>
    </rPh>
    <rPh sb="7" eb="9">
      <t>ジュウトウ</t>
    </rPh>
    <rPh sb="9" eb="11">
      <t>キギョウ</t>
    </rPh>
    <rPh sb="11" eb="12">
      <t>サイ</t>
    </rPh>
    <rPh sb="32" eb="34">
      <t>センエン</t>
    </rPh>
    <rPh sb="35" eb="37">
      <t>イリョウ</t>
    </rPh>
    <rPh sb="37" eb="39">
      <t>ビヒン</t>
    </rPh>
    <rPh sb="39" eb="42">
      <t>コウニュウヒ</t>
    </rPh>
    <rPh sb="42" eb="44">
      <t>ジュウトウ</t>
    </rPh>
    <rPh sb="44" eb="46">
      <t>キギョウ</t>
    </rPh>
    <rPh sb="46" eb="47">
      <t>サイ</t>
    </rPh>
    <rPh sb="66" eb="68">
      <t>センエン</t>
    </rPh>
    <phoneticPr fontId="4"/>
  </si>
  <si>
    <t>民病院事業で429,058千円、脳卒中・神経脊椎センター事業で110,469千円、それぞれ取り崩している。</t>
    <rPh sb="0" eb="1">
      <t>ミン</t>
    </rPh>
    <rPh sb="1" eb="3">
      <t>ビョウイン</t>
    </rPh>
    <rPh sb="3" eb="5">
      <t>ジギョウ</t>
    </rPh>
    <rPh sb="13" eb="15">
      <t>センエン</t>
    </rPh>
    <rPh sb="16" eb="19">
      <t>ノウソッチュウ</t>
    </rPh>
    <rPh sb="20" eb="24">
      <t>シンケイセキツイ</t>
    </rPh>
    <rPh sb="28" eb="30">
      <t>ジギョウ</t>
    </rPh>
    <rPh sb="38" eb="40">
      <t>センエン</t>
    </rPh>
    <rPh sb="45" eb="46">
      <t>ト</t>
    </rPh>
    <rPh sb="47" eb="48">
      <t>クズ</t>
    </rPh>
    <phoneticPr fontId="4"/>
  </si>
  <si>
    <t>貸倒引当金を市民病院事業で6,459千円、脳卒中・神経脊椎センター事業で4,460千円、それぞれ取り崩している。</t>
    <rPh sb="0" eb="2">
      <t>カシダオレ</t>
    </rPh>
    <rPh sb="2" eb="4">
      <t>ヒキアテ</t>
    </rPh>
    <rPh sb="4" eb="5">
      <t>キン</t>
    </rPh>
    <rPh sb="6" eb="8">
      <t>シミン</t>
    </rPh>
    <rPh sb="8" eb="10">
      <t>ビョウイン</t>
    </rPh>
    <rPh sb="10" eb="12">
      <t>ジギョウ</t>
    </rPh>
    <rPh sb="18" eb="20">
      <t>センエン</t>
    </rPh>
    <rPh sb="21" eb="24">
      <t>ノウソッチュウ</t>
    </rPh>
    <rPh sb="25" eb="29">
      <t>シンケイセキツイ</t>
    </rPh>
    <rPh sb="33" eb="35">
      <t>ジギョウ</t>
    </rPh>
    <rPh sb="41" eb="43">
      <t>センエン</t>
    </rPh>
    <rPh sb="48" eb="49">
      <t>ト</t>
    </rPh>
    <rPh sb="50" eb="51">
      <t>クズ</t>
    </rPh>
    <phoneticPr fontId="4"/>
  </si>
  <si>
    <t>用地取得費充当企業債　　　　　　　　　　　　　400,000千円</t>
    <rPh sb="0" eb="2">
      <t>ヨウチ</t>
    </rPh>
    <rPh sb="2" eb="4">
      <t>シュトク</t>
    </rPh>
    <rPh sb="4" eb="5">
      <t>ヒ</t>
    </rPh>
    <rPh sb="5" eb="7">
      <t>ジュウトウ</t>
    </rPh>
    <rPh sb="7" eb="9">
      <t>キギョウ</t>
    </rPh>
    <rPh sb="9" eb="10">
      <t>サイ</t>
    </rPh>
    <rPh sb="30" eb="31">
      <t>セン</t>
    </rPh>
    <rPh sb="31" eb="32">
      <t>エン</t>
    </rPh>
    <phoneticPr fontId="4"/>
  </si>
  <si>
    <t>固定資産購入費</t>
    <rPh sb="0" eb="2">
      <t>コテイ</t>
    </rPh>
    <rPh sb="2" eb="4">
      <t>シサン</t>
    </rPh>
    <rPh sb="4" eb="6">
      <t>コウニュウ</t>
    </rPh>
    <rPh sb="6" eb="7">
      <t>ヒ</t>
    </rPh>
    <phoneticPr fontId="8"/>
  </si>
  <si>
    <t>５　平成31年度横浜市病院事業（みなと赤十字病院）予定キャッシュ・フロー計算書</t>
    <rPh sb="2" eb="4">
      <t>ヘイセイ</t>
    </rPh>
    <rPh sb="6" eb="8">
      <t>ネンド</t>
    </rPh>
    <rPh sb="8" eb="11">
      <t>ヨコハマシ</t>
    </rPh>
    <rPh sb="11" eb="13">
      <t>ビョウイン</t>
    </rPh>
    <rPh sb="13" eb="15">
      <t>ジギョウ</t>
    </rPh>
    <rPh sb="19" eb="22">
      <t>セキジュウジ</t>
    </rPh>
    <rPh sb="22" eb="24">
      <t>ビョウイン</t>
    </rPh>
    <rPh sb="25" eb="27">
      <t>ヨテイ</t>
    </rPh>
    <rPh sb="36" eb="39">
      <t>ケイサンショ</t>
    </rPh>
    <phoneticPr fontId="4"/>
  </si>
  <si>
    <t>特別利益</t>
    <rPh sb="0" eb="2">
      <t>トクベツ</t>
    </rPh>
    <rPh sb="2" eb="4">
      <t>リエキ</t>
    </rPh>
    <phoneticPr fontId="4"/>
  </si>
  <si>
    <t>その他特別利益</t>
    <rPh sb="2" eb="3">
      <t>タ</t>
    </rPh>
    <rPh sb="3" eb="5">
      <t>トクベツ</t>
    </rPh>
    <rPh sb="5" eb="7">
      <t>リエキ</t>
    </rPh>
    <phoneticPr fontId="4"/>
  </si>
  <si>
    <t>６</t>
    <phoneticPr fontId="4"/>
  </si>
  <si>
    <t>市民病院新病院
地下水利用事業費
（新規設定分）</t>
    <rPh sb="0" eb="2">
      <t>シミン</t>
    </rPh>
    <rPh sb="2" eb="4">
      <t>ビョウイン</t>
    </rPh>
    <rPh sb="4" eb="7">
      <t>シンビョウイン</t>
    </rPh>
    <rPh sb="8" eb="10">
      <t>チカ</t>
    </rPh>
    <rPh sb="10" eb="11">
      <t>スイ</t>
    </rPh>
    <rPh sb="11" eb="13">
      <t>リヨウ</t>
    </rPh>
    <rPh sb="13" eb="16">
      <t>ジギョウヒ</t>
    </rPh>
    <rPh sb="18" eb="20">
      <t>シンキ</t>
    </rPh>
    <rPh sb="20" eb="22">
      <t>セッテイ</t>
    </rPh>
    <rPh sb="22" eb="23">
      <t>ブン</t>
    </rPh>
    <phoneticPr fontId="4"/>
  </si>
  <si>
    <t>市民病院新病院
移転業務委託
（新規設定分）</t>
    <phoneticPr fontId="4"/>
  </si>
  <si>
    <t>１</t>
    <phoneticPr fontId="4"/>
  </si>
  <si>
    <t>(1)</t>
    <phoneticPr fontId="4"/>
  </si>
  <si>
    <t>職員の退職手当の支給に備えるため、当年度の退職手当の期末要支給額に相当する金額を計上している。</t>
    <phoneticPr fontId="4"/>
  </si>
  <si>
    <t>(2)</t>
    <phoneticPr fontId="4"/>
  </si>
  <si>
    <t>(3)</t>
    <phoneticPr fontId="4"/>
  </si>
  <si>
    <t>回収不能見込額を計上している。</t>
    <phoneticPr fontId="4"/>
  </si>
  <si>
    <t>消費税及び地方消費税の会計処理</t>
    <rPh sb="0" eb="3">
      <t>ショウヒゼイ</t>
    </rPh>
    <rPh sb="3" eb="4">
      <t>オヨ</t>
    </rPh>
    <rPh sb="5" eb="7">
      <t>チホウ</t>
    </rPh>
    <rPh sb="7" eb="10">
      <t>ショウヒゼイ</t>
    </rPh>
    <rPh sb="11" eb="13">
      <t>カイケイ</t>
    </rPh>
    <rPh sb="13" eb="15">
      <t>ショリ</t>
    </rPh>
    <phoneticPr fontId="4"/>
  </si>
  <si>
    <t>３</t>
    <phoneticPr fontId="4"/>
  </si>
  <si>
    <t xml:space="preserve">（単位　千円）  </t>
    <phoneticPr fontId="4"/>
  </si>
  <si>
    <t xml:space="preserve">有 形 固 定 資 産  </t>
    <phoneticPr fontId="4"/>
  </si>
  <si>
    <t>ア</t>
    <phoneticPr fontId="4"/>
  </si>
  <si>
    <t>ア</t>
    <phoneticPr fontId="4"/>
  </si>
  <si>
    <t>イ</t>
    <phoneticPr fontId="4"/>
  </si>
  <si>
    <t>エ</t>
    <phoneticPr fontId="4"/>
  </si>
  <si>
    <t>イ</t>
    <phoneticPr fontId="4"/>
  </si>
  <si>
    <t>ウ</t>
    <phoneticPr fontId="4"/>
  </si>
  <si>
    <t>エ</t>
    <phoneticPr fontId="4"/>
  </si>
  <si>
    <t>オ</t>
    <phoneticPr fontId="4"/>
  </si>
  <si>
    <t>カ</t>
    <phoneticPr fontId="4"/>
  </si>
  <si>
    <t>(2)</t>
    <phoneticPr fontId="4"/>
  </si>
  <si>
    <t>ア</t>
    <phoneticPr fontId="4"/>
  </si>
  <si>
    <t>ソフトウェア</t>
    <phoneticPr fontId="4"/>
  </si>
  <si>
    <t>(3)</t>
    <phoneticPr fontId="4"/>
  </si>
  <si>
    <t>貸倒引当金</t>
    <phoneticPr fontId="4"/>
  </si>
  <si>
    <t>(1)</t>
    <phoneticPr fontId="4"/>
  </si>
  <si>
    <t>(4)</t>
    <phoneticPr fontId="4"/>
  </si>
  <si>
    <t>(5)</t>
    <phoneticPr fontId="4"/>
  </si>
  <si>
    <t>(6)</t>
    <phoneticPr fontId="4"/>
  </si>
  <si>
    <t>(5)</t>
    <phoneticPr fontId="4"/>
  </si>
  <si>
    <t>(1)</t>
    <phoneticPr fontId="4"/>
  </si>
  <si>
    <t>イ</t>
    <phoneticPr fontId="4"/>
  </si>
  <si>
    <t>ウ</t>
    <phoneticPr fontId="4"/>
  </si>
  <si>
    <t>エ</t>
    <phoneticPr fontId="4"/>
  </si>
  <si>
    <t>オ</t>
    <phoneticPr fontId="4"/>
  </si>
  <si>
    <t>(2)</t>
    <phoneticPr fontId="4"/>
  </si>
  <si>
    <t xml:space="preserve">（単位　千円）  </t>
    <phoneticPr fontId="4"/>
  </si>
  <si>
    <t xml:space="preserve">有 形 固 定 資 産  </t>
    <phoneticPr fontId="4"/>
  </si>
  <si>
    <t>ソフトウェア</t>
    <phoneticPr fontId="4"/>
  </si>
  <si>
    <t>(3)</t>
    <phoneticPr fontId="4"/>
  </si>
  <si>
    <t>(4)</t>
    <phoneticPr fontId="4"/>
  </si>
  <si>
    <t>ア</t>
    <phoneticPr fontId="4"/>
  </si>
  <si>
    <t>新病院建物管理費</t>
    <rPh sb="0" eb="3">
      <t>シンビョウイン</t>
    </rPh>
    <rPh sb="3" eb="5">
      <t>タテモノ</t>
    </rPh>
    <rPh sb="5" eb="7">
      <t>カンリ</t>
    </rPh>
    <rPh sb="7" eb="8">
      <t>ヒ</t>
    </rPh>
    <phoneticPr fontId="4"/>
  </si>
  <si>
    <t>災害時拠点強靭化緊急促進事業補助金等</t>
    <rPh sb="17" eb="18">
      <t>ナド</t>
    </rPh>
    <phoneticPr fontId="4"/>
  </si>
  <si>
    <t>臨床研修費に対する補助金等</t>
    <rPh sb="0" eb="2">
      <t>リンショウ</t>
    </rPh>
    <rPh sb="2" eb="4">
      <t>ケンシュウ</t>
    </rPh>
    <rPh sb="4" eb="5">
      <t>ヒ</t>
    </rPh>
    <rPh sb="6" eb="7">
      <t>タイ</t>
    </rPh>
    <rPh sb="9" eb="12">
      <t>ホジョキン</t>
    </rPh>
    <rPh sb="12" eb="13">
      <t>トウ</t>
    </rPh>
    <phoneticPr fontId="4"/>
  </si>
  <si>
    <t>施設整備工事費等充当企業債　　　　　　　　 22,057,000千円
医療備品購入費等充当企業債　　　　　　　  　7,950,000千円</t>
    <rPh sb="0" eb="2">
      <t>シセツ</t>
    </rPh>
    <rPh sb="2" eb="4">
      <t>セイビ</t>
    </rPh>
    <rPh sb="4" eb="7">
      <t>コウジヒ</t>
    </rPh>
    <rPh sb="7" eb="8">
      <t>トウ</t>
    </rPh>
    <rPh sb="8" eb="10">
      <t>ジュウトウ</t>
    </rPh>
    <rPh sb="10" eb="12">
      <t>キギョウ</t>
    </rPh>
    <rPh sb="12" eb="13">
      <t>サイ</t>
    </rPh>
    <rPh sb="32" eb="34">
      <t>センエン</t>
    </rPh>
    <rPh sb="35" eb="37">
      <t>イリョウ</t>
    </rPh>
    <rPh sb="37" eb="39">
      <t>ビヒン</t>
    </rPh>
    <rPh sb="39" eb="42">
      <t>コウニュウヒ</t>
    </rPh>
    <rPh sb="42" eb="43">
      <t>トウ</t>
    </rPh>
    <rPh sb="43" eb="45">
      <t>ジュウトウ</t>
    </rPh>
    <rPh sb="45" eb="47">
      <t>キギョウ</t>
    </rPh>
    <rPh sb="47" eb="48">
      <t>サイ</t>
    </rPh>
    <rPh sb="67" eb="69">
      <t>センエン</t>
    </rPh>
    <phoneticPr fontId="4"/>
  </si>
  <si>
    <t>は50,459,940千円である。</t>
    <rPh sb="11" eb="13">
      <t>センエン</t>
    </rPh>
    <phoneticPr fontId="4"/>
  </si>
  <si>
    <t>用地取得に要する経費</t>
    <rPh sb="0" eb="2">
      <t>ヨウチ</t>
    </rPh>
    <rPh sb="2" eb="4">
      <t>シュトク</t>
    </rPh>
    <rPh sb="5" eb="6">
      <t>ヨウ</t>
    </rPh>
    <rPh sb="8" eb="10">
      <t>ケイヒ</t>
    </rPh>
    <phoneticPr fontId="4"/>
  </si>
  <si>
    <t>改定率　0.16％</t>
    <rPh sb="0" eb="2">
      <t>カイテイ</t>
    </rPh>
    <phoneticPr fontId="4"/>
  </si>
  <si>
    <t>給与改定に伴う増加分</t>
    <rPh sb="7" eb="8">
      <t>ゾウ</t>
    </rPh>
    <rPh sb="8" eb="9">
      <t>カ</t>
    </rPh>
    <rPh sb="9" eb="10">
      <t>ブン</t>
    </rPh>
    <phoneticPr fontId="4"/>
  </si>
  <si>
    <t>救急ワークステーション整備費負担金収入等</t>
    <rPh sb="0" eb="2">
      <t>キュウキュウ</t>
    </rPh>
    <rPh sb="11" eb="14">
      <t>セイビヒ</t>
    </rPh>
    <rPh sb="14" eb="17">
      <t>フタンキン</t>
    </rPh>
    <rPh sb="17" eb="19">
      <t>シュウニュウ</t>
    </rPh>
    <rPh sb="19" eb="20">
      <t>ナド</t>
    </rPh>
    <phoneticPr fontId="4"/>
  </si>
  <si>
    <t>給与改定に伴う増加分</t>
    <rPh sb="7" eb="9">
      <t>ゾウカ</t>
    </rPh>
    <rPh sb="9" eb="10">
      <t>ブン</t>
    </rPh>
    <phoneticPr fontId="4"/>
  </si>
  <si>
    <t>平成31年度横浜市病院事業会計予算付属書類</t>
    <phoneticPr fontId="4"/>
  </si>
  <si>
    <t>１　平成31年度横浜市病院事業会計予算実施計画</t>
    <rPh sb="2" eb="4">
      <t>ヘイセイ</t>
    </rPh>
    <rPh sb="6" eb="8">
      <t>ネンド</t>
    </rPh>
    <rPh sb="8" eb="11">
      <t>ヨコハマシ</t>
    </rPh>
    <rPh sb="11" eb="13">
      <t>ビョウイン</t>
    </rPh>
    <rPh sb="13" eb="15">
      <t>ジギョウ</t>
    </rPh>
    <rPh sb="15" eb="17">
      <t>カイケイ</t>
    </rPh>
    <rPh sb="17" eb="19">
      <t>ヨサン</t>
    </rPh>
    <rPh sb="19" eb="21">
      <t>ジッシ</t>
    </rPh>
    <rPh sb="21" eb="23">
      <t>ケイカク</t>
    </rPh>
    <phoneticPr fontId="8"/>
  </si>
  <si>
    <t>２　平成31年度横浜市病院事業予定キャッシュ・フロー計算書</t>
    <rPh sb="2" eb="4">
      <t>ヘイセイ</t>
    </rPh>
    <rPh sb="6" eb="8">
      <t>ネンド</t>
    </rPh>
    <rPh sb="8" eb="11">
      <t>ヨコハマシ</t>
    </rPh>
    <rPh sb="11" eb="13">
      <t>ビョウイン</t>
    </rPh>
    <rPh sb="13" eb="15">
      <t>ジギョウ</t>
    </rPh>
    <rPh sb="15" eb="17">
      <t>ヨテイ</t>
    </rPh>
    <rPh sb="26" eb="29">
      <t>ケイサンショ</t>
    </rPh>
    <phoneticPr fontId="4"/>
  </si>
  <si>
    <t>３　平成31年度横浜市病院事業（市民病院）予定キャッシュ・フロー計算書</t>
    <rPh sb="2" eb="4">
      <t>ヘイセイ</t>
    </rPh>
    <rPh sb="6" eb="8">
      <t>ネンド</t>
    </rPh>
    <rPh sb="8" eb="11">
      <t>ヨコハマシ</t>
    </rPh>
    <rPh sb="11" eb="13">
      <t>ビョウイン</t>
    </rPh>
    <rPh sb="13" eb="15">
      <t>ジギョウ</t>
    </rPh>
    <rPh sb="16" eb="18">
      <t>シミン</t>
    </rPh>
    <rPh sb="18" eb="20">
      <t>ビョウイン</t>
    </rPh>
    <rPh sb="21" eb="23">
      <t>ヨテイ</t>
    </rPh>
    <rPh sb="32" eb="35">
      <t>ケイサンショ</t>
    </rPh>
    <phoneticPr fontId="4"/>
  </si>
  <si>
    <t>４　平成31年度横浜市病院事業（脳卒中・神経脊椎センター）予定キャッシュ・フロー計算書</t>
    <rPh sb="2" eb="4">
      <t>ヘイセイ</t>
    </rPh>
    <rPh sb="6" eb="8">
      <t>ネンド</t>
    </rPh>
    <rPh sb="8" eb="11">
      <t>ヨコハマシ</t>
    </rPh>
    <rPh sb="11" eb="13">
      <t>ビョウイン</t>
    </rPh>
    <rPh sb="13" eb="15">
      <t>ジギョウ</t>
    </rPh>
    <rPh sb="16" eb="19">
      <t>ノウソッチュウ</t>
    </rPh>
    <rPh sb="20" eb="24">
      <t>シンケイセキツイ</t>
    </rPh>
    <rPh sb="29" eb="31">
      <t>ヨテイ</t>
    </rPh>
    <rPh sb="40" eb="43">
      <t>ケイサンショ</t>
    </rPh>
    <phoneticPr fontId="4"/>
  </si>
  <si>
    <t>昇給率　1.732％</t>
    <phoneticPr fontId="4"/>
  </si>
  <si>
    <t>期末・勤勉手当　0.05月分</t>
    <phoneticPr fontId="4"/>
  </si>
  <si>
    <t>平成
31年度</t>
    <rPh sb="0" eb="2">
      <t>ヘイセイ</t>
    </rPh>
    <rPh sb="5" eb="7">
      <t>ネンド</t>
    </rPh>
    <phoneticPr fontId="8"/>
  </si>
  <si>
    <t>平成
30年度</t>
    <rPh sb="0" eb="2">
      <t>ヘイセイ</t>
    </rPh>
    <rPh sb="5" eb="7">
      <t>ネンド</t>
    </rPh>
    <phoneticPr fontId="8"/>
  </si>
  <si>
    <t>　　日以後の最初の３月31日までの間にある子　　　１人につき　　　　　5,000円　加算</t>
    <rPh sb="36" eb="41">
      <t>０００エン</t>
    </rPh>
    <rPh sb="42" eb="44">
      <t>カサン</t>
    </rPh>
    <phoneticPr fontId="8"/>
  </si>
  <si>
    <t>給与月額の16％</t>
    <rPh sb="0" eb="2">
      <t>キュウヨ</t>
    </rPh>
    <rPh sb="2" eb="4">
      <t>ゲツガク</t>
    </rPh>
    <phoneticPr fontId="8"/>
  </si>
  <si>
    <t>借家・借間等（40歳未満の職員）　　　19,600円</t>
    <rPh sb="0" eb="2">
      <t>シャクヤ</t>
    </rPh>
    <rPh sb="3" eb="5">
      <t>シャクマ</t>
    </rPh>
    <rPh sb="5" eb="6">
      <t>ナド</t>
    </rPh>
    <rPh sb="9" eb="10">
      <t>サイ</t>
    </rPh>
    <rPh sb="10" eb="12">
      <t>ミマン</t>
    </rPh>
    <rPh sb="13" eb="15">
      <t>ショクイン</t>
    </rPh>
    <rPh sb="25" eb="26">
      <t>エン</t>
    </rPh>
    <phoneticPr fontId="8"/>
  </si>
  <si>
    <t>医　　　師　　　　　306,000円以内</t>
    <rPh sb="0" eb="1">
      <t>イ</t>
    </rPh>
    <rPh sb="4" eb="5">
      <t>シ</t>
    </rPh>
    <rPh sb="17" eb="18">
      <t>エン</t>
    </rPh>
    <rPh sb="18" eb="20">
      <t>イナイ</t>
    </rPh>
    <phoneticPr fontId="8"/>
  </si>
  <si>
    <t>看護師・助産師　　　　8,000円以内</t>
    <rPh sb="0" eb="3">
      <t>カンゴシ</t>
    </rPh>
    <rPh sb="4" eb="7">
      <t>ジョサンシ</t>
    </rPh>
    <rPh sb="16" eb="17">
      <t>エン</t>
    </rPh>
    <rPh sb="17" eb="19">
      <t>イナイ</t>
    </rPh>
    <phoneticPr fontId="8"/>
  </si>
  <si>
    <t>交 通 機 関          55,000円以内</t>
    <rPh sb="0" eb="1">
      <t>コウ</t>
    </rPh>
    <rPh sb="2" eb="3">
      <t>ツウ</t>
    </rPh>
    <rPh sb="4" eb="5">
      <t>キ</t>
    </rPh>
    <rPh sb="6" eb="7">
      <t>カン</t>
    </rPh>
    <rPh sb="23" eb="24">
      <t>エン</t>
    </rPh>
    <rPh sb="24" eb="26">
      <t>イナイ</t>
    </rPh>
    <phoneticPr fontId="8"/>
  </si>
  <si>
    <t>交 通 用 具          32,100円以内</t>
    <phoneticPr fontId="4"/>
  </si>
  <si>
    <t xml:space="preserve">  給料総額に対する比率   　3.0％</t>
    <rPh sb="2" eb="4">
      <t>キュウリョウ</t>
    </rPh>
    <rPh sb="4" eb="6">
      <t>ソウガク</t>
    </rPh>
    <rPh sb="7" eb="8">
      <t>タイ</t>
    </rPh>
    <rPh sb="10" eb="12">
      <t>ヒリツ</t>
    </rPh>
    <phoneticPr fontId="8"/>
  </si>
  <si>
    <t xml:space="preserve">  支給対象者の割合      　50.7％</t>
    <rPh sb="2" eb="4">
      <t>シキュウ</t>
    </rPh>
    <rPh sb="4" eb="6">
      <t>タイショウ</t>
    </rPh>
    <rPh sb="6" eb="7">
      <t>シャ</t>
    </rPh>
    <rPh sb="8" eb="10">
      <t>ワリアイ</t>
    </rPh>
    <phoneticPr fontId="8"/>
  </si>
  <si>
    <t>平成30年度末までの</t>
    <rPh sb="0" eb="2">
      <t>ヘイセイ</t>
    </rPh>
    <rPh sb="4" eb="6">
      <t>ネンド</t>
    </rPh>
    <rPh sb="6" eb="7">
      <t>マツ</t>
    </rPh>
    <phoneticPr fontId="4"/>
  </si>
  <si>
    <t>平成31年度以降の</t>
    <rPh sb="0" eb="2">
      <t>ヘイセイ</t>
    </rPh>
    <rPh sb="4" eb="6">
      <t>ネンド</t>
    </rPh>
    <rPh sb="6" eb="8">
      <t>イコウ</t>
    </rPh>
    <phoneticPr fontId="4"/>
  </si>
  <si>
    <t>平成32年度以降</t>
    <rPh sb="0" eb="2">
      <t>ヘイセイ</t>
    </rPh>
    <rPh sb="4" eb="6">
      <t>ネンド</t>
    </rPh>
    <rPh sb="6" eb="8">
      <t>イコウ</t>
    </rPh>
    <phoneticPr fontId="8"/>
  </si>
  <si>
    <t>８　平成31年度横浜市病院事業予定貸借対照表</t>
    <rPh sb="2" eb="4">
      <t>ヘイセイ</t>
    </rPh>
    <rPh sb="6" eb="8">
      <t>ネンド</t>
    </rPh>
    <rPh sb="8" eb="11">
      <t>ヨコハマシ</t>
    </rPh>
    <rPh sb="11" eb="13">
      <t>ビョウイン</t>
    </rPh>
    <rPh sb="13" eb="15">
      <t>ジギョウ</t>
    </rPh>
    <rPh sb="15" eb="17">
      <t>ヨテイ</t>
    </rPh>
    <rPh sb="17" eb="19">
      <t>タイシャク</t>
    </rPh>
    <rPh sb="19" eb="22">
      <t>タイショウヒョウ</t>
    </rPh>
    <phoneticPr fontId="4"/>
  </si>
  <si>
    <t>（平成32年３月31日）</t>
    <rPh sb="1" eb="3">
      <t>ヘイセイ</t>
    </rPh>
    <rPh sb="5" eb="6">
      <t>ネン</t>
    </rPh>
    <rPh sb="7" eb="8">
      <t>ガツ</t>
    </rPh>
    <rPh sb="10" eb="11">
      <t>ニチ</t>
    </rPh>
    <phoneticPr fontId="4"/>
  </si>
  <si>
    <t>９　平成31年度横浜市病院事業（市民病院）予定貸借対照表</t>
    <rPh sb="2" eb="4">
      <t>ヘイセイ</t>
    </rPh>
    <rPh sb="6" eb="8">
      <t>ネンド</t>
    </rPh>
    <rPh sb="8" eb="11">
      <t>ヨコハマシ</t>
    </rPh>
    <rPh sb="11" eb="13">
      <t>ビョウイン</t>
    </rPh>
    <rPh sb="13" eb="15">
      <t>ジギョウ</t>
    </rPh>
    <rPh sb="16" eb="18">
      <t>シミン</t>
    </rPh>
    <rPh sb="18" eb="20">
      <t>ビョウイン</t>
    </rPh>
    <rPh sb="21" eb="23">
      <t>ヨテイ</t>
    </rPh>
    <rPh sb="23" eb="25">
      <t>タイシャク</t>
    </rPh>
    <rPh sb="25" eb="28">
      <t>タイショウヒョウ</t>
    </rPh>
    <phoneticPr fontId="4"/>
  </si>
  <si>
    <t>10　平成31年度横浜市病院事業（脳卒中・神経脊椎センター）予定貸借対照表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</si>
  <si>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11　平成31年度横浜市病院事業（みなと赤十字病院）予定貸借対照表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</si>
  <si>
    <t>（自　平成31年４月１日　至　平成32年３月31日）</t>
    <rPh sb="1" eb="2">
      <t>ジ</t>
    </rPh>
    <rPh sb="3" eb="5">
      <t>ヘイセイ</t>
    </rPh>
    <rPh sb="7" eb="8">
      <t>ネン</t>
    </rPh>
    <rPh sb="9" eb="10">
      <t>ガツ</t>
    </rPh>
    <rPh sb="11" eb="12">
      <t>ニチ</t>
    </rPh>
    <rPh sb="13" eb="14">
      <t>イタル</t>
    </rPh>
    <rPh sb="15" eb="17">
      <t>ヘイセイ</t>
    </rPh>
    <rPh sb="19" eb="20">
      <t>ネン</t>
    </rPh>
    <rPh sb="21" eb="22">
      <t>ガツ</t>
    </rPh>
    <rPh sb="24" eb="25">
      <t>ニチ</t>
    </rPh>
    <phoneticPr fontId="4"/>
  </si>
  <si>
    <t>平成31年度において、退職手当として市民病院事業で429,058千円、脳卒中・神経脊椎センター事業で110,469千円を支給するため、退職給付引当金を市</t>
    <rPh sb="0" eb="2">
      <t>ヘイセイ</t>
    </rPh>
    <rPh sb="4" eb="6">
      <t>ネンド</t>
    </rPh>
    <rPh sb="11" eb="13">
      <t>タイショク</t>
    </rPh>
    <rPh sb="13" eb="15">
      <t>テアテ</t>
    </rPh>
    <rPh sb="18" eb="20">
      <t>シミン</t>
    </rPh>
    <rPh sb="20" eb="22">
      <t>ビョウイン</t>
    </rPh>
    <rPh sb="22" eb="24">
      <t>ジギョウ</t>
    </rPh>
    <rPh sb="32" eb="34">
      <t>センエン</t>
    </rPh>
    <rPh sb="35" eb="38">
      <t>ノウソッチュウ</t>
    </rPh>
    <rPh sb="39" eb="43">
      <t>シンケイセキツイ</t>
    </rPh>
    <rPh sb="47" eb="49">
      <t>ジギョウ</t>
    </rPh>
    <rPh sb="57" eb="59">
      <t>センエン</t>
    </rPh>
    <rPh sb="60" eb="62">
      <t>シキュウ</t>
    </rPh>
    <rPh sb="67" eb="69">
      <t>タイショク</t>
    </rPh>
    <rPh sb="69" eb="71">
      <t>キュウフ</t>
    </rPh>
    <rPh sb="71" eb="73">
      <t>ヒキアテ</t>
    </rPh>
    <rPh sb="73" eb="74">
      <t>キン</t>
    </rPh>
    <rPh sb="75" eb="76">
      <t>シ</t>
    </rPh>
    <phoneticPr fontId="4"/>
  </si>
  <si>
    <t>平成31年度において、期末・勤勉手当及びこれに係る法定福利費として市民病院事業で2,387,578千円、脳卒中・神経脊椎センター事業で971,372千円を</t>
    <rPh sb="0" eb="2">
      <t>ヘイセイ</t>
    </rPh>
    <rPh sb="4" eb="6">
      <t>ネンド</t>
    </rPh>
    <rPh sb="11" eb="13">
      <t>キマツ</t>
    </rPh>
    <rPh sb="14" eb="16">
      <t>キンベン</t>
    </rPh>
    <rPh sb="16" eb="18">
      <t>テアテ</t>
    </rPh>
    <rPh sb="18" eb="19">
      <t>オヨ</t>
    </rPh>
    <rPh sb="23" eb="24">
      <t>カカ</t>
    </rPh>
    <rPh sb="25" eb="27">
      <t>ホウテイ</t>
    </rPh>
    <rPh sb="27" eb="29">
      <t>フクリ</t>
    </rPh>
    <rPh sb="29" eb="30">
      <t>ヒ</t>
    </rPh>
    <rPh sb="33" eb="35">
      <t>シミン</t>
    </rPh>
    <rPh sb="35" eb="37">
      <t>ビョウイン</t>
    </rPh>
    <rPh sb="37" eb="39">
      <t>ジギョウ</t>
    </rPh>
    <rPh sb="49" eb="51">
      <t>センエン</t>
    </rPh>
    <rPh sb="52" eb="55">
      <t>ノウソッチュウ</t>
    </rPh>
    <rPh sb="56" eb="60">
      <t>シンケイセキツイ</t>
    </rPh>
    <rPh sb="64" eb="66">
      <t>ジギョウ</t>
    </rPh>
    <rPh sb="74" eb="76">
      <t>センエン</t>
    </rPh>
    <phoneticPr fontId="4"/>
  </si>
  <si>
    <t>支給（支払）するため、賞与引当金を市民病院事業で776,437千円、脳卒中・神経脊椎センター事業で312,860千円、それぞれ取り崩している。</t>
    <rPh sb="0" eb="2">
      <t>シキュウ</t>
    </rPh>
    <rPh sb="3" eb="5">
      <t>シハライ</t>
    </rPh>
    <rPh sb="11" eb="13">
      <t>ショウヨ</t>
    </rPh>
    <rPh sb="13" eb="15">
      <t>ヒキアテ</t>
    </rPh>
    <rPh sb="15" eb="16">
      <t>キン</t>
    </rPh>
    <rPh sb="17" eb="19">
      <t>シミン</t>
    </rPh>
    <rPh sb="19" eb="21">
      <t>ビョウイン</t>
    </rPh>
    <rPh sb="21" eb="23">
      <t>ジギョウ</t>
    </rPh>
    <rPh sb="31" eb="33">
      <t>センエン</t>
    </rPh>
    <rPh sb="34" eb="37">
      <t>ノウソッチュウ</t>
    </rPh>
    <rPh sb="38" eb="42">
      <t>シンケイセキツイ</t>
    </rPh>
    <rPh sb="46" eb="48">
      <t>ジギョウ</t>
    </rPh>
    <rPh sb="56" eb="58">
      <t>センエン</t>
    </rPh>
    <rPh sb="63" eb="64">
      <t>ト</t>
    </rPh>
    <rPh sb="65" eb="66">
      <t>クズ</t>
    </rPh>
    <phoneticPr fontId="4"/>
  </si>
  <si>
    <t>平成31年度において、債権の不納欠損による損失を市民病院事業で6,459千円、脳卒中・神経脊椎センター事業で4,460千円計上する見込みであるため、</t>
    <rPh sb="0" eb="2">
      <t>ヘイセイ</t>
    </rPh>
    <rPh sb="4" eb="6">
      <t>ネンド</t>
    </rPh>
    <rPh sb="11" eb="13">
      <t>サイケン</t>
    </rPh>
    <rPh sb="14" eb="16">
      <t>フノウ</t>
    </rPh>
    <rPh sb="16" eb="18">
      <t>ケッソン</t>
    </rPh>
    <rPh sb="21" eb="23">
      <t>ソンシツ</t>
    </rPh>
    <rPh sb="24" eb="30">
      <t>シミンビョウインジギョウ</t>
    </rPh>
    <rPh sb="36" eb="38">
      <t>センエン</t>
    </rPh>
    <rPh sb="39" eb="42">
      <t>ノウソッチュウ</t>
    </rPh>
    <rPh sb="43" eb="47">
      <t>シンケイセキツイ</t>
    </rPh>
    <rPh sb="51" eb="53">
      <t>ジギョウ</t>
    </rPh>
    <rPh sb="59" eb="61">
      <t>センエン</t>
    </rPh>
    <rPh sb="61" eb="63">
      <t>ケイジョウ</t>
    </rPh>
    <rPh sb="65" eb="67">
      <t>ミコ</t>
    </rPh>
    <phoneticPr fontId="4"/>
  </si>
  <si>
    <t>12　平成30年度横浜市病院事業（市民病院）予定損益計算書</t>
    <rPh sb="3" eb="5">
      <t>ヘイセイ</t>
    </rPh>
    <rPh sb="7" eb="9">
      <t>ネンド</t>
    </rPh>
    <rPh sb="9" eb="12">
      <t>ヨコハマシ</t>
    </rPh>
    <rPh sb="12" eb="14">
      <t>ビョウイン</t>
    </rPh>
    <rPh sb="14" eb="16">
      <t>ジギョウ</t>
    </rPh>
    <rPh sb="17" eb="19">
      <t>シミン</t>
    </rPh>
    <rPh sb="19" eb="21">
      <t>ビョウイン</t>
    </rPh>
    <rPh sb="22" eb="24">
      <t>ヨテイ</t>
    </rPh>
    <rPh sb="24" eb="26">
      <t>ソンエキ</t>
    </rPh>
    <rPh sb="26" eb="29">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</si>
  <si>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</si>
  <si>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13　平成30年度横浜市病院事業（脳卒中・神経脊椎センター）予定損益計算書</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ソンエキ</t>
    </rPh>
    <rPh sb="34" eb="37">
      <t>ケイサンショ</t>
    </rPh>
    <phoneticPr fontId="4"/>
  </si>
  <si>
    <t>14　平成30年度横浜市病院事業（みなと赤十字病院）予定損益計算書</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ソンエキ</t>
    </rPh>
    <rPh sb="30" eb="33">
      <t>ケイサンショ</t>
    </rPh>
    <phoneticPr fontId="4"/>
  </si>
  <si>
    <t>15　平成30年度横浜市病院事業予定貸借対照表</t>
    <rPh sb="3" eb="5">
      <t>ヘイセイ</t>
    </rPh>
    <rPh sb="7" eb="9">
      <t>ネンド</t>
    </rPh>
    <rPh sb="9" eb="12">
      <t>ヨコハマシ</t>
    </rPh>
    <rPh sb="12" eb="14">
      <t>ビョウイン</t>
    </rPh>
    <rPh sb="14" eb="16">
      <t>ジギョウ</t>
    </rPh>
    <rPh sb="16" eb="18">
      <t>ヨテイ</t>
    </rPh>
    <rPh sb="18" eb="20">
      <t>タイシャク</t>
    </rPh>
    <rPh sb="20" eb="23">
      <t>タイショウヒョウ</t>
    </rPh>
    <phoneticPr fontId="4"/>
  </si>
  <si>
    <t>（平成31年３月31日）</t>
    <rPh sb="1" eb="3">
      <t>ヘイセイ</t>
    </rPh>
    <rPh sb="5" eb="6">
      <t>ネン</t>
    </rPh>
    <rPh sb="7" eb="8">
      <t>ガツ</t>
    </rPh>
    <rPh sb="10" eb="11">
      <t>ニチ</t>
    </rPh>
    <phoneticPr fontId="4"/>
  </si>
  <si>
    <t>16　平成30年度横浜市病院事業（市民病院）予定貸借対照表</t>
    <rPh sb="3" eb="5">
      <t>ヘイセイ</t>
    </rPh>
    <rPh sb="7" eb="9">
      <t>ネンド</t>
    </rPh>
    <rPh sb="9" eb="12">
      <t>ヨコハマシ</t>
    </rPh>
    <rPh sb="12" eb="14">
      <t>ビョウイン</t>
    </rPh>
    <rPh sb="14" eb="16">
      <t>ジギョウ</t>
    </rPh>
    <rPh sb="17" eb="19">
      <t>シミン</t>
    </rPh>
    <rPh sb="19" eb="21">
      <t>ビョウイン</t>
    </rPh>
    <rPh sb="22" eb="24">
      <t>ヨテイ</t>
    </rPh>
    <rPh sb="24" eb="26">
      <t>タイシャク</t>
    </rPh>
    <rPh sb="26" eb="29">
      <t>タイショウヒョウ</t>
    </rPh>
    <phoneticPr fontId="4"/>
  </si>
  <si>
    <t>17　平成30年度横浜市病院事業（脳卒中・神経脊椎センター）予定貸借対照表</t>
    <rPh sb="3" eb="5">
      <t>ヘイセイ</t>
    </rPh>
    <rPh sb="7" eb="9">
      <t>ネンド</t>
    </rPh>
    <rPh sb="9" eb="12">
      <t>ヨコハマシ</t>
    </rPh>
    <rPh sb="12" eb="14">
      <t>ビョウイン</t>
    </rPh>
    <rPh sb="14" eb="16">
      <t>ジギョウ</t>
    </rPh>
    <rPh sb="17" eb="20">
      <t>ノウソッチュウ</t>
    </rPh>
    <rPh sb="21" eb="25">
      <t>シンケイセキツイ</t>
    </rPh>
    <rPh sb="30" eb="32">
      <t>ヨテイ</t>
    </rPh>
    <rPh sb="32" eb="34">
      <t>タイシャク</t>
    </rPh>
    <rPh sb="34" eb="37">
      <t>タイショウヒョウ</t>
    </rPh>
    <phoneticPr fontId="4"/>
  </si>
  <si>
    <t>18　平成30年度横浜市病院事業（みなと赤十字病院）予定貸借対照表</t>
    <rPh sb="3" eb="5">
      <t>ヘイセイ</t>
    </rPh>
    <rPh sb="7" eb="9">
      <t>ネンド</t>
    </rPh>
    <rPh sb="9" eb="12">
      <t>ヨコハマシ</t>
    </rPh>
    <rPh sb="12" eb="14">
      <t>ビョウイン</t>
    </rPh>
    <rPh sb="14" eb="16">
      <t>ジギョウ</t>
    </rPh>
    <rPh sb="20" eb="23">
      <t>セキジュウジ</t>
    </rPh>
    <rPh sb="23" eb="25">
      <t>ビョウイン</t>
    </rPh>
    <rPh sb="26" eb="28">
      <t>ヨテイ</t>
    </rPh>
    <rPh sb="28" eb="30">
      <t>タイシャク</t>
    </rPh>
    <rPh sb="30" eb="33">
      <t>タイショウヒョウ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</si>
</sst>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43" formatCode="_ * #,##0.00_ ;_ * \-#,##0.00_ ;_ * &quot;-&quot;??_ ;_ @_ "/>
    <numFmt numFmtId="176" formatCode="#,##0_);[Red]\(#,##0\)"/>
    <numFmt numFmtId="177" formatCode="#,##0;&quot;△ &quot;#,##0;&quot;－&quot;"/>
    <numFmt numFmtId="178" formatCode="&quot;〔&quot;#,##0&quot;〕&quot;;&quot;〔&quot;&quot;△&quot;#,##0&quot;〕&quot;"/>
    <numFmt numFmtId="179" formatCode="&quot; &quot;#,##0&quot; &quot;;&quot; &quot;&quot;△&quot;#,##0&quot; &quot;"/>
    <numFmt numFmtId="180" formatCode="#,##0;&quot;△ &quot;#,##0;&quot;－&quot;_&quot;"/>
    <numFmt numFmtId="181" formatCode="_ * #,##0_ ;\△_ * #,##0_ ;_ * &quot;-&quot;_ ;_ @_ "/>
    <numFmt numFmtId="182" formatCode="&quot;（&quot;#,##0.00&quot;）&quot;;&quot;（&quot;&quot;△&quot;#,##0.00&quot;）&quot;"/>
    <numFmt numFmtId="183" formatCode="#,##0.00;&quot;△ &quot;#,##0.00;&quot;－&quot;_&quot;"/>
    <numFmt numFmtId="184" formatCode="_ * #,##0_ ;_ * \△_ * #,##0_ ;_ * &quot;－&quot;_ ;_ @_ "/>
    <numFmt numFmtId="185" formatCode="&quot;（&quot;#,##0&quot;）&quot;;&quot;（&quot;&quot;△&quot;#,##0&quot;）&quot;;&quot;（－）&quot;"/>
    <numFmt numFmtId="186" formatCode="&quot;〔&quot;#,##0&quot;〕&quot;;&quot;〔&quot;&quot;△&quot;#,##0&quot;〕&quot;;&quot;〔－〕&quot;"/>
    <numFmt numFmtId="187" formatCode="#,##0_ ;_*\△_ * #,##0_ ;_ * &quot;－&quot;_ ;_ @_ "/>
    <numFmt numFmtId="188" formatCode="_ * #,##0.00_ ;_ * \△_ * #,##0.00_ ;_ * &quot;－&quot;_ ;_ @_ "/>
    <numFmt numFmtId="189" formatCode="_ * #,##0_ ;\△_ * #,##0_ ;_ * &quot;－&quot;_ ;_ @_ "/>
    <numFmt numFmtId="190" formatCode="_ * #,##0_ ;\△_ * #,##0_ ;_ @_ "/>
    <numFmt numFmtId="191" formatCode="_ * #,###;_ * \△_ * #,##0;_ * &quot;－&quot;;_ @_ "/>
    <numFmt numFmtId="192" formatCode="#,##0&quot;円&quot;"/>
    <numFmt numFmtId="193" formatCode="_ * #,##0_ ;_ * \ \△_ * #,##0_ ;_ * &quot;－&quot;_ ;_ @_ "/>
  </numFmts>
  <fonts count="34">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4"/>
      <name val="ＭＳ 明朝"/>
      <family val="1"/>
      <charset val="128"/>
    </font>
    <font>
      <sz val="10"/>
      <name val="ＭＳ 明朝"/>
      <family val="1"/>
      <charset val="128"/>
    </font>
    <font>
      <sz val="16"/>
      <name val="ＭＳ 明朝"/>
      <family val="1"/>
      <charset val="128"/>
    </font>
    <font>
      <sz val="6"/>
      <name val="ＭＳ Ｐゴシック"/>
      <family val="3"/>
      <charset val="128"/>
    </font>
    <font>
      <sz val="11"/>
      <color theme="1"/>
      <name val="ＭＳ Ｐゴシック"/>
      <family val="3"/>
      <charset val="128"/>
      <scheme val="minor"/>
    </font>
    <font>
      <sz val="10"/>
      <color theme="1"/>
      <name val="ＭＳ Ｐ明朝"/>
      <family val="1"/>
      <charset val="128"/>
    </font>
    <font>
      <sz val="6"/>
      <name val="ＭＳ Ｐゴシック"/>
      <family val="2"/>
      <charset val="128"/>
    </font>
    <font>
      <sz val="6"/>
      <name val="ＭＳ 明朝"/>
      <family val="1"/>
      <charset val="128"/>
    </font>
    <font>
      <sz val="11"/>
      <name val="ＭＳ Ｐ明朝"/>
      <family val="1"/>
      <charset val="128"/>
    </font>
    <font>
      <sz val="10"/>
      <name val="ＭＳ Ｐ明朝"/>
      <family val="1"/>
      <charset val="128"/>
    </font>
    <font>
      <sz val="11"/>
      <name val="ＭＳ Ｐゴシック"/>
      <family val="3"/>
      <charset val="128"/>
      <scheme val="minor"/>
    </font>
    <font>
      <sz val="9.5"/>
      <name val="ＭＳ 明朝"/>
      <family val="1"/>
      <charset val="128"/>
    </font>
    <font>
      <sz val="9"/>
      <name val="ＭＳ 明朝"/>
      <family val="1"/>
      <charset val="128"/>
    </font>
    <font>
      <sz val="11"/>
      <name val="ＭＳ Ｐゴシック"/>
      <family val="2"/>
      <scheme val="minor"/>
    </font>
    <font>
      <sz val="11"/>
      <color theme="1"/>
      <name val="ＭＳ Ｐゴシック"/>
      <family val="2"/>
      <charset val="128"/>
    </font>
    <font>
      <strike/>
      <sz val="11"/>
      <name val="ＭＳ 明朝"/>
      <family val="1"/>
      <charset val="128"/>
    </font>
    <font>
      <b/>
      <sz val="11"/>
      <name val="HG丸ｺﾞｼｯｸM-PRO"/>
      <family val="3"/>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b/>
      <sz val="11"/>
      <name val="ＭＳ ゴシック"/>
      <family val="3"/>
      <charset val="128"/>
    </font>
    <font>
      <sz val="11"/>
      <name val="ＭＳ 明朝"/>
      <family val="1"/>
    </font>
    <font>
      <sz val="11"/>
      <name val="ＭＳ ゴシック"/>
      <family val="3"/>
      <charset val="128"/>
    </font>
    <font>
      <sz val="10"/>
      <name val="ＭＳ 明朝"/>
      <family val="1"/>
    </font>
    <font>
      <b/>
      <sz val="11"/>
      <name val="ＭＳ Ｐゴシック"/>
      <family val="3"/>
      <charset val="128"/>
      <scheme val="minor"/>
    </font>
    <font>
      <sz val="10"/>
      <name val="ＭＳ Ｐゴシック"/>
      <family val="2"/>
      <scheme val="minor"/>
    </font>
    <font>
      <strike/>
      <sz val="10"/>
      <name val="ＭＳ 明朝"/>
      <family val="1"/>
      <charset val="128"/>
    </font>
  </fonts>
  <fills count="2">
    <fill>
      <patternFill patternType="none"/>
    </fill>
    <fill>
      <patternFill patternType="gray125"/>
    </fill>
  </fills>
  <borders count="8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double">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double">
        <color indexed="64"/>
      </right>
      <top/>
      <bottom/>
      <diagonal/>
    </border>
    <border>
      <left/>
      <right style="double">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38" fontId="1" fillId="0" borderId="0" applyFont="0" applyFill="0" applyBorder="0" applyAlignment="0" applyProtection="0">
      <alignment vertical="center"/>
    </xf>
    <xf numFmtId="0" fontId="2" fillId="0" borderId="0"/>
    <xf numFmtId="0" fontId="9" fillId="0" borderId="0">
      <alignment vertical="center"/>
    </xf>
    <xf numFmtId="38" fontId="9" fillId="0" borderId="0" applyFont="0" applyFill="0" applyBorder="0" applyAlignment="0" applyProtection="0">
      <alignment vertical="center"/>
    </xf>
    <xf numFmtId="38" fontId="2" fillId="0" borderId="0" applyFont="0" applyFill="0" applyBorder="0" applyAlignment="0" applyProtection="0"/>
    <xf numFmtId="0" fontId="19" fillId="0" borderId="0">
      <alignment vertical="center"/>
    </xf>
  </cellStyleXfs>
  <cellXfs count="1224">
    <xf numFmtId="0" fontId="0" fillId="0" borderId="0" xfId="0"/>
    <xf numFmtId="0" fontId="3" fillId="0" borderId="0" xfId="2" applyFont="1" applyFill="1" applyAlignment="1">
      <alignment vertical="center"/>
    </xf>
    <xf numFmtId="176" fontId="3" fillId="0" borderId="0" xfId="2" applyNumberFormat="1" applyFont="1" applyFill="1" applyBorder="1" applyAlignment="1">
      <alignment horizontal="left" vertical="center"/>
    </xf>
    <xf numFmtId="49" fontId="6" fillId="0" borderId="0" xfId="2" applyNumberFormat="1" applyFont="1" applyFill="1" applyBorder="1" applyAlignment="1">
      <alignment horizontal="left" vertical="center"/>
    </xf>
    <xf numFmtId="49" fontId="6" fillId="0" borderId="0" xfId="2" applyNumberFormat="1" applyFont="1" applyFill="1" applyBorder="1" applyAlignment="1">
      <alignment vertical="center"/>
    </xf>
    <xf numFmtId="49" fontId="6" fillId="0" borderId="0" xfId="2" applyNumberFormat="1" applyFont="1" applyFill="1" applyBorder="1" applyAlignment="1">
      <alignment horizontal="center" vertical="center"/>
    </xf>
    <xf numFmtId="49" fontId="6" fillId="0" borderId="16" xfId="2" applyNumberFormat="1" applyFont="1" applyFill="1" applyBorder="1" applyAlignment="1">
      <alignment vertical="center"/>
    </xf>
    <xf numFmtId="49" fontId="6" fillId="0" borderId="17" xfId="2" applyNumberFormat="1" applyFont="1" applyFill="1" applyBorder="1" applyAlignment="1">
      <alignment vertical="center"/>
    </xf>
    <xf numFmtId="187" fontId="6" fillId="0" borderId="18" xfId="2" applyNumberFormat="1" applyFont="1" applyFill="1" applyBorder="1" applyAlignment="1">
      <alignment horizontal="left" vertical="center" shrinkToFit="1"/>
    </xf>
    <xf numFmtId="187" fontId="6" fillId="0" borderId="16" xfId="2" applyNumberFormat="1" applyFont="1" applyFill="1" applyBorder="1" applyAlignment="1">
      <alignment horizontal="left" vertical="center" shrinkToFit="1"/>
    </xf>
    <xf numFmtId="176" fontId="3" fillId="0" borderId="0" xfId="2" applyNumberFormat="1" applyFont="1" applyFill="1" applyBorder="1" applyAlignment="1">
      <alignment horizontal="right" vertical="center"/>
    </xf>
    <xf numFmtId="176" fontId="3" fillId="0" borderId="0" xfId="2" applyNumberFormat="1" applyFont="1" applyFill="1" applyAlignment="1">
      <alignment vertical="center"/>
    </xf>
    <xf numFmtId="0" fontId="6" fillId="0" borderId="19" xfId="2" applyFont="1" applyFill="1" applyBorder="1" applyAlignment="1">
      <alignment horizontal="center" vertical="center"/>
    </xf>
    <xf numFmtId="0" fontId="6" fillId="0" borderId="35" xfId="2" applyFont="1" applyFill="1" applyBorder="1" applyAlignment="1">
      <alignment horizontal="distributed" vertical="center" wrapText="1" indent="1"/>
    </xf>
    <xf numFmtId="49" fontId="6" fillId="0" borderId="1" xfId="2" applyNumberFormat="1" applyFont="1" applyFill="1" applyBorder="1" applyAlignment="1">
      <alignment horizontal="left" vertical="center"/>
    </xf>
    <xf numFmtId="49" fontId="6" fillId="0" borderId="2" xfId="2" applyNumberFormat="1" applyFont="1" applyFill="1" applyBorder="1" applyAlignment="1">
      <alignment horizontal="left" vertical="center"/>
    </xf>
    <xf numFmtId="176" fontId="6" fillId="0" borderId="2" xfId="2" applyNumberFormat="1" applyFont="1" applyFill="1" applyBorder="1" applyAlignment="1">
      <alignment horizontal="left" vertical="center"/>
    </xf>
    <xf numFmtId="176" fontId="6" fillId="0" borderId="3" xfId="2" applyNumberFormat="1" applyFont="1" applyFill="1" applyBorder="1" applyAlignment="1">
      <alignment horizontal="left" vertical="center"/>
    </xf>
    <xf numFmtId="49" fontId="6" fillId="0" borderId="18" xfId="2" applyNumberFormat="1" applyFont="1" applyFill="1" applyBorder="1" applyAlignment="1">
      <alignment vertical="center"/>
    </xf>
    <xf numFmtId="49" fontId="6" fillId="0" borderId="0" xfId="2" applyNumberFormat="1" applyFont="1" applyFill="1" applyBorder="1" applyAlignment="1">
      <alignment horizontal="distributed" vertical="center" indent="1"/>
    </xf>
    <xf numFmtId="187" fontId="6" fillId="0" borderId="0" xfId="2" applyNumberFormat="1" applyFont="1" applyFill="1" applyBorder="1" applyAlignment="1">
      <alignment horizontal="left" vertical="center" shrinkToFit="1"/>
    </xf>
    <xf numFmtId="187" fontId="6" fillId="0" borderId="0" xfId="2" applyNumberFormat="1" applyFont="1" applyFill="1" applyBorder="1" applyAlignment="1">
      <alignment vertical="center" shrinkToFit="1"/>
    </xf>
    <xf numFmtId="176" fontId="6" fillId="0" borderId="0" xfId="2" applyNumberFormat="1" applyFont="1" applyFill="1" applyAlignment="1">
      <alignment vertical="center"/>
    </xf>
    <xf numFmtId="176" fontId="6" fillId="0" borderId="0" xfId="2" applyNumberFormat="1" applyFont="1" applyFill="1" applyAlignment="1">
      <alignment horizontal="righ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0" xfId="2" applyNumberFormat="1" applyFont="1" applyFill="1" applyAlignment="1">
      <alignment horizontal="center"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13" fillId="0" borderId="0" xfId="2" applyNumberFormat="1" applyFont="1" applyFill="1" applyAlignment="1">
      <alignment vertical="center"/>
    </xf>
    <xf numFmtId="176" fontId="14" fillId="0" borderId="0" xfId="2" applyNumberFormat="1" applyFont="1" applyFill="1" applyAlignment="1">
      <alignment vertical="center"/>
    </xf>
    <xf numFmtId="0" fontId="15" fillId="0" borderId="0" xfId="3" applyFont="1" applyFill="1">
      <alignment vertical="center"/>
    </xf>
    <xf numFmtId="0" fontId="6" fillId="0" borderId="0" xfId="3" applyFont="1" applyFill="1" applyAlignment="1"/>
    <xf numFmtId="0" fontId="7" fillId="0" borderId="0" xfId="3" applyFont="1" applyFill="1">
      <alignment vertical="center"/>
    </xf>
    <xf numFmtId="0" fontId="3" fillId="0" borderId="0" xfId="3" applyFont="1" applyFill="1">
      <alignment vertical="center"/>
    </xf>
    <xf numFmtId="0" fontId="6" fillId="0" borderId="70" xfId="3" applyFont="1" applyFill="1" applyBorder="1" applyAlignment="1">
      <alignment horizontal="center" vertical="center"/>
    </xf>
    <xf numFmtId="0" fontId="6" fillId="0" borderId="1" xfId="3" applyFont="1" applyFill="1" applyBorder="1" applyAlignment="1">
      <alignment horizontal="right" vertical="center"/>
    </xf>
    <xf numFmtId="0" fontId="6" fillId="0" borderId="2" xfId="3" applyFont="1" applyFill="1" applyBorder="1" applyAlignment="1">
      <alignment horizontal="distributed" vertical="center" shrinkToFit="1"/>
    </xf>
    <xf numFmtId="0" fontId="6" fillId="0" borderId="3" xfId="3" applyFont="1" applyFill="1" applyBorder="1" applyAlignment="1">
      <alignment horizontal="right" vertical="center"/>
    </xf>
    <xf numFmtId="0" fontId="6" fillId="0" borderId="71" xfId="3" applyFont="1" applyFill="1" applyBorder="1" applyAlignment="1">
      <alignment horizontal="center" vertical="center"/>
    </xf>
    <xf numFmtId="0" fontId="6" fillId="0" borderId="4" xfId="3" applyFont="1" applyFill="1" applyBorder="1" applyAlignment="1">
      <alignment horizontal="right" vertical="center"/>
    </xf>
    <xf numFmtId="0" fontId="6" fillId="0" borderId="0" xfId="3" applyFont="1" applyFill="1" applyBorder="1" applyAlignment="1">
      <alignment horizontal="distributed" vertical="center" shrinkToFit="1"/>
    </xf>
    <xf numFmtId="0" fontId="6" fillId="0" borderId="5" xfId="3" applyFont="1" applyFill="1" applyBorder="1" applyAlignment="1">
      <alignment horizontal="right" vertical="center"/>
    </xf>
    <xf numFmtId="0" fontId="6" fillId="0" borderId="4" xfId="3" applyFont="1" applyFill="1" applyBorder="1" applyAlignment="1">
      <alignment horizontal="distributed" vertical="center" wrapText="1" indent="1"/>
    </xf>
    <xf numFmtId="0" fontId="6" fillId="0" borderId="0" xfId="3" applyFont="1" applyFill="1" applyBorder="1" applyAlignment="1">
      <alignment horizontal="distributed" vertical="center" wrapText="1" shrinkToFit="1"/>
    </xf>
    <xf numFmtId="0" fontId="6" fillId="0" borderId="5" xfId="3" applyFont="1" applyFill="1" applyBorder="1" applyAlignment="1">
      <alignment horizontal="distributed" vertical="center" wrapText="1" indent="1"/>
    </xf>
    <xf numFmtId="0" fontId="6" fillId="0" borderId="37" xfId="3" applyFont="1" applyFill="1" applyBorder="1" applyAlignment="1">
      <alignment horizontal="center" vertical="center"/>
    </xf>
    <xf numFmtId="0" fontId="6" fillId="0" borderId="7" xfId="3" applyFont="1" applyFill="1" applyBorder="1" applyAlignment="1">
      <alignment horizontal="distributed" vertical="center" shrinkToFit="1"/>
    </xf>
    <xf numFmtId="0" fontId="6" fillId="0" borderId="44" xfId="3" applyFont="1" applyFill="1" applyBorder="1" applyAlignment="1">
      <alignment horizontal="center" vertical="center"/>
    </xf>
    <xf numFmtId="0" fontId="6" fillId="0" borderId="43" xfId="3" applyFont="1" applyFill="1" applyBorder="1" applyAlignment="1">
      <alignment horizontal="distributed" vertical="center" indent="1"/>
    </xf>
    <xf numFmtId="0" fontId="6" fillId="0" borderId="23" xfId="3" applyFont="1" applyFill="1" applyBorder="1" applyAlignment="1">
      <alignment horizontal="distributed" vertical="center" shrinkToFit="1"/>
    </xf>
    <xf numFmtId="0" fontId="6" fillId="0" borderId="24" xfId="3" applyFont="1" applyFill="1" applyBorder="1" applyAlignment="1">
      <alignment horizontal="distributed" vertical="center" indent="1"/>
    </xf>
    <xf numFmtId="0" fontId="14" fillId="0" borderId="0" xfId="3" applyFont="1" applyFill="1" applyAlignment="1">
      <alignment vertical="center"/>
    </xf>
    <xf numFmtId="0" fontId="6" fillId="0" borderId="0" xfId="3" applyFont="1" applyFill="1">
      <alignment vertical="center"/>
    </xf>
    <xf numFmtId="0" fontId="6" fillId="0" borderId="1" xfId="3" applyFont="1" applyFill="1" applyBorder="1" applyAlignment="1">
      <alignment vertical="center"/>
    </xf>
    <xf numFmtId="0" fontId="6" fillId="0" borderId="2" xfId="3" applyFont="1" applyFill="1" applyBorder="1" applyAlignment="1">
      <alignment vertical="center"/>
    </xf>
    <xf numFmtId="0" fontId="6" fillId="0" borderId="21" xfId="3" applyFont="1" applyFill="1" applyBorder="1" applyAlignment="1">
      <alignment vertical="center"/>
    </xf>
    <xf numFmtId="0" fontId="6" fillId="0" borderId="3" xfId="3" applyFont="1" applyFill="1" applyBorder="1" applyAlignment="1">
      <alignment vertical="center"/>
    </xf>
    <xf numFmtId="0" fontId="12" fillId="0" borderId="1" xfId="3" applyFont="1" applyFill="1" applyBorder="1" applyAlignment="1">
      <alignment horizontal="right"/>
    </xf>
    <xf numFmtId="0" fontId="12" fillId="0" borderId="2" xfId="3" applyFont="1" applyFill="1" applyBorder="1" applyAlignment="1">
      <alignment horizontal="right"/>
    </xf>
    <xf numFmtId="0" fontId="12" fillId="0" borderId="3" xfId="3" applyFont="1" applyFill="1" applyBorder="1" applyAlignment="1">
      <alignment horizontal="right"/>
    </xf>
    <xf numFmtId="0" fontId="12" fillId="0" borderId="45" xfId="3" applyFont="1" applyFill="1" applyBorder="1" applyAlignment="1">
      <alignment horizontal="right"/>
    </xf>
    <xf numFmtId="0" fontId="12" fillId="0" borderId="0" xfId="3" applyFont="1" applyFill="1" applyBorder="1" applyAlignment="1">
      <alignment horizontal="right"/>
    </xf>
    <xf numFmtId="0" fontId="6" fillId="0" borderId="6" xfId="3" applyFont="1" applyFill="1" applyBorder="1" applyAlignment="1">
      <alignment vertical="center"/>
    </xf>
    <xf numFmtId="0" fontId="6" fillId="0" borderId="7" xfId="3" applyFont="1" applyFill="1" applyBorder="1" applyAlignment="1">
      <alignment vertical="center"/>
    </xf>
    <xf numFmtId="0" fontId="6" fillId="0" borderId="48" xfId="3" applyFont="1" applyFill="1" applyBorder="1" applyAlignment="1">
      <alignment vertical="center"/>
    </xf>
    <xf numFmtId="0" fontId="6" fillId="0" borderId="18" xfId="3" applyFont="1" applyFill="1" applyBorder="1" applyAlignment="1">
      <alignment vertical="center"/>
    </xf>
    <xf numFmtId="0" fontId="6" fillId="0" borderId="16" xfId="3" applyFont="1" applyFill="1" applyBorder="1" applyAlignment="1">
      <alignment vertical="center"/>
    </xf>
    <xf numFmtId="0" fontId="6" fillId="0" borderId="35" xfId="3" applyFont="1" applyFill="1" applyBorder="1" applyAlignment="1">
      <alignment vertical="center"/>
    </xf>
    <xf numFmtId="0" fontId="6" fillId="0" borderId="22" xfId="3" applyFont="1" applyFill="1" applyBorder="1" applyAlignment="1">
      <alignment vertical="center"/>
    </xf>
    <xf numFmtId="0" fontId="6" fillId="0" borderId="23" xfId="3" applyFont="1" applyFill="1" applyBorder="1" applyAlignment="1">
      <alignment vertical="center"/>
    </xf>
    <xf numFmtId="0" fontId="6" fillId="0" borderId="24" xfId="3" applyFont="1" applyFill="1" applyBorder="1" applyAlignment="1">
      <alignment vertical="center"/>
    </xf>
    <xf numFmtId="0" fontId="6" fillId="0" borderId="43" xfId="3" applyFont="1" applyFill="1" applyBorder="1" applyAlignment="1">
      <alignment vertical="center"/>
    </xf>
    <xf numFmtId="0" fontId="6" fillId="0" borderId="25" xfId="3" applyFont="1" applyFill="1" applyBorder="1" applyAlignment="1">
      <alignment vertical="center"/>
    </xf>
    <xf numFmtId="0" fontId="6" fillId="0" borderId="26" xfId="3" applyFont="1" applyFill="1" applyBorder="1" applyAlignment="1">
      <alignment vertical="center"/>
    </xf>
    <xf numFmtId="0" fontId="6" fillId="0" borderId="54" xfId="3" applyFont="1" applyFill="1" applyBorder="1" applyAlignment="1">
      <alignment vertical="center"/>
    </xf>
    <xf numFmtId="179" fontId="14" fillId="0" borderId="0" xfId="4" applyNumberFormat="1" applyFont="1" applyFill="1" applyBorder="1" applyAlignment="1">
      <alignment horizontal="right" vertical="center" indent="1"/>
    </xf>
    <xf numFmtId="38" fontId="14" fillId="0" borderId="0" xfId="4" applyFont="1" applyFill="1" applyBorder="1" applyAlignment="1">
      <alignment horizontal="right" vertical="center" indent="1"/>
    </xf>
    <xf numFmtId="179" fontId="3" fillId="0" borderId="0" xfId="3" applyNumberFormat="1" applyFont="1" applyFill="1" applyBorder="1">
      <alignment vertical="center"/>
    </xf>
    <xf numFmtId="179" fontId="3" fillId="0" borderId="0" xfId="3" applyNumberFormat="1" applyFont="1" applyFill="1">
      <alignmen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6" fillId="0" borderId="16" xfId="2" applyFont="1" applyFill="1" applyBorder="1" applyAlignment="1">
      <alignment horizontal="center" vertical="center"/>
    </xf>
    <xf numFmtId="0" fontId="6" fillId="0" borderId="21" xfId="2" applyFont="1" applyFill="1" applyBorder="1" applyAlignment="1">
      <alignment horizontal="distributed" vertical="center" wrapText="1" indent="1"/>
    </xf>
    <xf numFmtId="38" fontId="6" fillId="0" borderId="2" xfId="5" applyFont="1" applyFill="1" applyBorder="1" applyAlignment="1">
      <alignment horizontal="right" vertical="center" indent="1"/>
    </xf>
    <xf numFmtId="38" fontId="6" fillId="0" borderId="2" xfId="5" applyFont="1" applyFill="1" applyBorder="1" applyAlignment="1">
      <alignment horizontal="distributed" vertical="center" wrapText="1" indent="1"/>
    </xf>
    <xf numFmtId="180" fontId="6" fillId="0" borderId="2" xfId="5" applyNumberFormat="1" applyFont="1" applyFill="1" applyBorder="1" applyAlignment="1">
      <alignment horizontal="right" vertical="center" indent="1"/>
    </xf>
    <xf numFmtId="177" fontId="6" fillId="0" borderId="2" xfId="5" applyNumberFormat="1" applyFont="1" applyFill="1" applyBorder="1" applyAlignment="1">
      <alignment horizontal="right" vertical="center" indent="1"/>
    </xf>
    <xf numFmtId="177" fontId="6" fillId="0" borderId="45" xfId="5" applyNumberFormat="1" applyFont="1" applyFill="1" applyBorder="1" applyAlignment="1">
      <alignment horizontal="right" vertical="center" indent="1"/>
    </xf>
    <xf numFmtId="38" fontId="6" fillId="0" borderId="0" xfId="5" applyFont="1" applyFill="1" applyBorder="1" applyAlignment="1">
      <alignment horizontal="right" vertical="center" indent="1"/>
    </xf>
    <xf numFmtId="38" fontId="6" fillId="0" borderId="0" xfId="5" applyFont="1" applyFill="1" applyBorder="1" applyAlignment="1">
      <alignment horizontal="distributed" vertical="center" wrapText="1" indent="1"/>
    </xf>
    <xf numFmtId="180" fontId="6" fillId="0" borderId="0" xfId="5" applyNumberFormat="1" applyFont="1" applyFill="1" applyBorder="1" applyAlignment="1">
      <alignment horizontal="right" vertical="center" indent="1"/>
    </xf>
    <xf numFmtId="177" fontId="6" fillId="0" borderId="0" xfId="5" applyNumberFormat="1" applyFont="1" applyFill="1" applyBorder="1" applyAlignment="1">
      <alignment horizontal="right" vertical="center" indent="1"/>
    </xf>
    <xf numFmtId="177" fontId="6" fillId="0" borderId="14" xfId="5" applyNumberFormat="1" applyFont="1" applyFill="1" applyBorder="1" applyAlignment="1">
      <alignment horizontal="right" vertical="center" indent="1"/>
    </xf>
    <xf numFmtId="0" fontId="6" fillId="0" borderId="22" xfId="2" applyFont="1" applyFill="1" applyBorder="1" applyAlignment="1">
      <alignment horizontal="distributed" vertical="center" wrapText="1" indent="1"/>
    </xf>
    <xf numFmtId="177" fontId="6" fillId="0" borderId="23" xfId="5" applyNumberFormat="1" applyFont="1" applyFill="1" applyBorder="1" applyAlignment="1">
      <alignment horizontal="right" vertical="center" indent="1"/>
    </xf>
    <xf numFmtId="38" fontId="6" fillId="0" borderId="23" xfId="5" applyFont="1" applyFill="1" applyBorder="1" applyAlignment="1">
      <alignment vertical="center"/>
    </xf>
    <xf numFmtId="38" fontId="6" fillId="0" borderId="23" xfId="5" applyFont="1" applyFill="1" applyBorder="1" applyAlignment="1">
      <alignment horizontal="distributed" vertical="center" wrapText="1" indent="1"/>
    </xf>
    <xf numFmtId="177" fontId="6" fillId="0" borderId="46" xfId="5" applyNumberFormat="1" applyFont="1" applyFill="1" applyBorder="1" applyAlignment="1">
      <alignment horizontal="right" vertical="center" indent="1"/>
    </xf>
    <xf numFmtId="0" fontId="6" fillId="0" borderId="13" xfId="2" applyFont="1" applyFill="1" applyBorder="1" applyAlignment="1">
      <alignment horizontal="distributed" vertical="center" wrapText="1" indent="1"/>
    </xf>
    <xf numFmtId="0" fontId="6" fillId="0" borderId="36" xfId="3" applyFont="1" applyFill="1" applyBorder="1" applyAlignment="1">
      <alignment vertical="center"/>
    </xf>
    <xf numFmtId="0" fontId="6" fillId="0" borderId="8" xfId="3" applyFont="1" applyFill="1" applyBorder="1" applyAlignment="1">
      <alignment vertical="center"/>
    </xf>
    <xf numFmtId="41" fontId="6" fillId="0" borderId="7" xfId="3" applyNumberFormat="1" applyFont="1" applyFill="1" applyBorder="1" applyAlignment="1">
      <alignment vertical="center"/>
    </xf>
    <xf numFmtId="41" fontId="6" fillId="0" borderId="8" xfId="3" applyNumberFormat="1" applyFont="1" applyFill="1" applyBorder="1" applyAlignment="1">
      <alignment vertical="center"/>
    </xf>
    <xf numFmtId="0" fontId="6" fillId="0" borderId="0" xfId="3" applyFont="1" applyFill="1" applyBorder="1" applyAlignment="1">
      <alignment vertical="center"/>
    </xf>
    <xf numFmtId="0" fontId="6" fillId="0" borderId="0" xfId="3" applyFont="1" applyFill="1" applyBorder="1">
      <alignment vertical="center"/>
    </xf>
    <xf numFmtId="0" fontId="6" fillId="0" borderId="62" xfId="3" applyFont="1" applyFill="1" applyBorder="1" applyAlignment="1">
      <alignment vertical="center"/>
    </xf>
    <xf numFmtId="0" fontId="15" fillId="0" borderId="0" xfId="3" applyFont="1" applyFill="1" applyBorder="1" applyAlignment="1">
      <alignment vertical="center"/>
    </xf>
    <xf numFmtId="0" fontId="12" fillId="0" borderId="0" xfId="3" applyFont="1" applyFill="1" applyBorder="1" applyAlignment="1">
      <alignment horizontal="right" vertical="center"/>
    </xf>
    <xf numFmtId="0" fontId="6" fillId="0" borderId="0" xfId="0" applyFont="1" applyFill="1" applyAlignment="1">
      <alignment vertical="center"/>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0" xfId="0" applyFont="1" applyFill="1" applyBorder="1" applyAlignment="1">
      <alignment vertical="center"/>
    </xf>
    <xf numFmtId="0" fontId="6" fillId="0" borderId="14" xfId="0" applyFont="1" applyFill="1" applyBorder="1" applyAlignment="1">
      <alignment vertical="center"/>
    </xf>
    <xf numFmtId="0" fontId="6" fillId="0" borderId="6" xfId="0" applyFont="1" applyFill="1" applyBorder="1" applyAlignment="1">
      <alignment vertical="center"/>
    </xf>
    <xf numFmtId="49" fontId="6" fillId="0" borderId="18" xfId="2" applyNumberFormat="1" applyFont="1" applyFill="1" applyBorder="1" applyAlignment="1">
      <alignment horizontal="left" vertical="center" indent="1"/>
    </xf>
    <xf numFmtId="49" fontId="6" fillId="0" borderId="16" xfId="2" applyNumberFormat="1" applyFont="1" applyFill="1" applyBorder="1" applyAlignment="1">
      <alignment horizontal="left" vertical="center" indent="1"/>
    </xf>
    <xf numFmtId="0" fontId="6" fillId="0" borderId="5" xfId="3" applyFont="1" applyFill="1" applyBorder="1" applyAlignment="1">
      <alignment vertical="center"/>
    </xf>
    <xf numFmtId="0" fontId="6" fillId="0" borderId="43" xfId="3" applyFont="1" applyFill="1" applyBorder="1">
      <alignment vertical="center"/>
    </xf>
    <xf numFmtId="0" fontId="6" fillId="0" borderId="23" xfId="3" applyFont="1" applyFill="1" applyBorder="1">
      <alignment vertical="center"/>
    </xf>
    <xf numFmtId="0" fontId="6" fillId="0" borderId="24" xfId="3" applyFont="1" applyFill="1" applyBorder="1">
      <alignment vertical="center"/>
    </xf>
    <xf numFmtId="0" fontId="6" fillId="0" borderId="41" xfId="3" applyFont="1" applyFill="1" applyBorder="1">
      <alignment vertical="center"/>
    </xf>
    <xf numFmtId="0" fontId="6" fillId="0" borderId="11" xfId="3" applyFont="1" applyFill="1" applyBorder="1">
      <alignment vertical="center"/>
    </xf>
    <xf numFmtId="0" fontId="6" fillId="0" borderId="40" xfId="3" applyFont="1" applyFill="1" applyBorder="1">
      <alignment vertical="center"/>
    </xf>
    <xf numFmtId="0" fontId="6" fillId="0" borderId="4" xfId="3" applyFont="1" applyFill="1" applyBorder="1" applyAlignment="1">
      <alignment vertical="center"/>
    </xf>
    <xf numFmtId="0" fontId="6" fillId="0" borderId="4" xfId="3" applyFont="1" applyFill="1" applyBorder="1">
      <alignment vertical="center"/>
    </xf>
    <xf numFmtId="0" fontId="6" fillId="0" borderId="5" xfId="3" applyFont="1" applyFill="1" applyBorder="1">
      <alignment vertical="center"/>
    </xf>
    <xf numFmtId="184" fontId="6" fillId="0" borderId="4" xfId="3" applyNumberFormat="1" applyFont="1" applyFill="1" applyBorder="1" applyAlignment="1">
      <alignment vertical="center"/>
    </xf>
    <xf numFmtId="184" fontId="6" fillId="0" borderId="0" xfId="3" applyNumberFormat="1" applyFont="1" applyFill="1" applyBorder="1" applyAlignment="1">
      <alignment vertical="center"/>
    </xf>
    <xf numFmtId="184" fontId="6" fillId="0" borderId="5" xfId="3" applyNumberFormat="1" applyFont="1" applyFill="1" applyBorder="1" applyAlignment="1">
      <alignment vertical="center"/>
    </xf>
    <xf numFmtId="192" fontId="6" fillId="0" borderId="4" xfId="0" applyNumberFormat="1" applyFont="1" applyFill="1" applyBorder="1" applyAlignment="1">
      <alignment vertical="center"/>
    </xf>
    <xf numFmtId="192" fontId="6" fillId="0" borderId="0" xfId="0" applyNumberFormat="1" applyFont="1" applyFill="1" applyBorder="1" applyAlignment="1">
      <alignment vertical="center"/>
    </xf>
    <xf numFmtId="187" fontId="6" fillId="0" borderId="0" xfId="2" applyNumberFormat="1" applyFont="1" applyFill="1" applyBorder="1" applyAlignment="1"/>
    <xf numFmtId="187" fontId="6" fillId="0" borderId="0" xfId="2" applyNumberFormat="1" applyFont="1" applyFill="1" applyBorder="1" applyAlignment="1">
      <alignment horizontal="left"/>
    </xf>
    <xf numFmtId="187" fontId="6" fillId="0" borderId="23" xfId="2" applyNumberFormat="1" applyFont="1" applyFill="1" applyBorder="1" applyAlignment="1">
      <alignment horizontal="left"/>
    </xf>
    <xf numFmtId="187" fontId="6" fillId="0" borderId="11" xfId="2" applyNumberFormat="1" applyFont="1" applyFill="1" applyBorder="1" applyAlignment="1">
      <alignment horizontal="left"/>
    </xf>
    <xf numFmtId="176" fontId="20" fillId="0" borderId="0" xfId="2" applyNumberFormat="1" applyFont="1" applyFill="1" applyAlignment="1">
      <alignment vertical="center"/>
    </xf>
    <xf numFmtId="0" fontId="12" fillId="0" borderId="45" xfId="3" applyFont="1" applyFill="1" applyBorder="1" applyAlignment="1">
      <alignment horizontal="right" vertical="center"/>
    </xf>
    <xf numFmtId="0" fontId="12" fillId="0" borderId="3" xfId="3" applyFont="1" applyFill="1" applyBorder="1" applyAlignment="1">
      <alignment horizontal="right" vertical="center"/>
    </xf>
    <xf numFmtId="0" fontId="6" fillId="0" borderId="6" xfId="3" applyFont="1" applyFill="1" applyBorder="1" applyAlignment="1">
      <alignment horizontal="distributed" vertical="center" indent="1"/>
    </xf>
    <xf numFmtId="0" fontId="6" fillId="0" borderId="8" xfId="3" applyFont="1" applyFill="1" applyBorder="1" applyAlignment="1">
      <alignment horizontal="distributed" vertical="center" indent="1"/>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0" fontId="6" fillId="0" borderId="6" xfId="3" applyFont="1" applyFill="1" applyBorder="1" applyAlignment="1">
      <alignment horizontal="left" vertical="center" indent="1"/>
    </xf>
    <xf numFmtId="0" fontId="6" fillId="0" borderId="7" xfId="3" applyFont="1" applyFill="1" applyBorder="1" applyAlignment="1">
      <alignment horizontal="left" vertical="center" indent="1"/>
    </xf>
    <xf numFmtId="0" fontId="6" fillId="0" borderId="8" xfId="3" applyFont="1" applyFill="1" applyBorder="1" applyAlignment="1">
      <alignment horizontal="left" vertical="center" indent="1"/>
    </xf>
    <xf numFmtId="0" fontId="6" fillId="0" borderId="18" xfId="3" applyFont="1" applyFill="1" applyBorder="1" applyAlignment="1">
      <alignment horizontal="left" vertical="center" indent="1"/>
    </xf>
    <xf numFmtId="0" fontId="6" fillId="0" borderId="16" xfId="3" applyFont="1" applyFill="1" applyBorder="1" applyAlignment="1">
      <alignment horizontal="left" vertical="center" indent="1"/>
    </xf>
    <xf numFmtId="0" fontId="6" fillId="0" borderId="17" xfId="3" applyFont="1" applyFill="1" applyBorder="1" applyAlignment="1">
      <alignment horizontal="left" vertical="center" indent="1"/>
    </xf>
    <xf numFmtId="0" fontId="6" fillId="0" borderId="25" xfId="3" applyFont="1" applyFill="1" applyBorder="1" applyAlignment="1">
      <alignment horizontal="left" vertical="center" indent="1"/>
    </xf>
    <xf numFmtId="0" fontId="6" fillId="0" borderId="26" xfId="3" applyFont="1" applyFill="1" applyBorder="1" applyAlignment="1">
      <alignment horizontal="left" vertical="center" indent="1"/>
    </xf>
    <xf numFmtId="0" fontId="6" fillId="0" borderId="27" xfId="3" applyFont="1" applyFill="1" applyBorder="1" applyAlignment="1">
      <alignment horizontal="left" vertical="center" indent="1"/>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0" fontId="6" fillId="0" borderId="5" xfId="3" applyFont="1" applyFill="1" applyBorder="1" applyAlignment="1">
      <alignment horizontal="left" vertical="center" indent="1"/>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3" applyFont="1" applyFill="1" applyBorder="1" applyAlignment="1">
      <alignment horizontal="distributed" vertical="center" indent="1"/>
    </xf>
    <xf numFmtId="0" fontId="6" fillId="0" borderId="4" xfId="3" applyFont="1" applyFill="1" applyBorder="1" applyAlignment="1">
      <alignment horizontal="center" vertical="center"/>
    </xf>
    <xf numFmtId="0" fontId="6" fillId="0" borderId="0" xfId="3" applyFont="1" applyFill="1" applyBorder="1" applyAlignment="1">
      <alignment horizontal="center" vertical="center"/>
    </xf>
    <xf numFmtId="38" fontId="6" fillId="0" borderId="19" xfId="5" applyFont="1" applyFill="1" applyBorder="1" applyAlignment="1">
      <alignment horizontal="center" vertical="center" wrapText="1"/>
    </xf>
    <xf numFmtId="180" fontId="6" fillId="0" borderId="37" xfId="5" applyNumberFormat="1" applyFont="1" applyFill="1" applyBorder="1" applyAlignment="1">
      <alignment horizontal="right" vertical="center" indent="1"/>
    </xf>
    <xf numFmtId="176" fontId="6" fillId="0" borderId="0" xfId="2" applyNumberFormat="1" applyFont="1" applyFill="1" applyBorder="1" applyAlignment="1">
      <alignment horizontal="left" vertical="center"/>
    </xf>
    <xf numFmtId="176" fontId="6" fillId="0" borderId="0" xfId="2" applyNumberFormat="1" applyFont="1" applyFill="1" applyBorder="1" applyAlignment="1">
      <alignment vertical="center"/>
    </xf>
    <xf numFmtId="0" fontId="5" fillId="0" borderId="0" xfId="3" applyFont="1" applyFill="1" applyAlignment="1">
      <alignment horizontal="center" vertical="center"/>
    </xf>
    <xf numFmtId="0" fontId="6" fillId="0" borderId="10" xfId="3" applyFont="1" applyFill="1" applyBorder="1" applyAlignment="1">
      <alignment horizontal="distributed" vertical="center" indent="3"/>
    </xf>
    <xf numFmtId="0" fontId="6" fillId="0" borderId="11" xfId="3" applyFont="1" applyFill="1" applyBorder="1" applyAlignment="1">
      <alignment horizontal="distributed" vertical="center" indent="3"/>
    </xf>
    <xf numFmtId="0" fontId="6" fillId="0" borderId="40" xfId="3" applyFont="1" applyFill="1" applyBorder="1" applyAlignment="1">
      <alignment horizontal="distributed" vertical="center" indent="3"/>
    </xf>
    <xf numFmtId="0" fontId="6" fillId="0" borderId="36" xfId="3" applyFont="1" applyFill="1" applyBorder="1" applyAlignment="1">
      <alignment horizontal="distributed" vertical="center" indent="3"/>
    </xf>
    <xf numFmtId="0" fontId="6" fillId="0" borderId="7" xfId="3" applyFont="1" applyFill="1" applyBorder="1" applyAlignment="1">
      <alignment horizontal="distributed" vertical="center" indent="3"/>
    </xf>
    <xf numFmtId="0" fontId="6" fillId="0" borderId="8" xfId="3" applyFont="1" applyFill="1" applyBorder="1" applyAlignment="1">
      <alignment horizontal="distributed" vertical="center" indent="3"/>
    </xf>
    <xf numFmtId="0" fontId="6" fillId="0" borderId="32" xfId="3" applyFont="1" applyFill="1" applyBorder="1" applyAlignment="1">
      <alignment horizontal="distributed" vertical="center" indent="2"/>
    </xf>
    <xf numFmtId="0" fontId="6" fillId="0" borderId="31" xfId="3" applyFont="1" applyFill="1" applyBorder="1" applyAlignment="1">
      <alignment horizontal="distributed" vertical="center" indent="2"/>
    </xf>
    <xf numFmtId="0" fontId="6" fillId="0" borderId="42" xfId="3" applyFont="1" applyFill="1" applyBorder="1" applyAlignment="1">
      <alignment horizontal="distributed" vertical="center" indent="2"/>
    </xf>
    <xf numFmtId="0" fontId="6" fillId="0" borderId="32" xfId="3" applyFont="1" applyFill="1" applyBorder="1" applyAlignment="1">
      <alignment horizontal="distributed" vertical="center" indent="4"/>
    </xf>
    <xf numFmtId="0" fontId="6" fillId="0" borderId="31" xfId="3" applyFont="1" applyFill="1" applyBorder="1" applyAlignment="1">
      <alignment horizontal="distributed" vertical="center" indent="4"/>
    </xf>
    <xf numFmtId="0" fontId="6" fillId="0" borderId="42" xfId="3" applyFont="1" applyFill="1" applyBorder="1" applyAlignment="1">
      <alignment horizontal="distributed" vertical="center" indent="4"/>
    </xf>
    <xf numFmtId="0" fontId="6" fillId="0" borderId="41" xfId="3" applyFont="1" applyFill="1" applyBorder="1" applyAlignment="1">
      <alignment horizontal="distributed" vertical="center" indent="1"/>
    </xf>
    <xf numFmtId="0" fontId="6" fillId="0" borderId="11" xfId="3" applyFont="1" applyFill="1" applyBorder="1" applyAlignment="1">
      <alignment horizontal="distributed" vertical="center" indent="1"/>
    </xf>
    <xf numFmtId="0" fontId="6" fillId="0" borderId="40" xfId="3" applyFont="1" applyFill="1" applyBorder="1" applyAlignment="1">
      <alignment horizontal="distributed" vertical="center" indent="1"/>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8" xfId="3" applyFont="1" applyFill="1" applyBorder="1" applyAlignment="1">
      <alignment horizontal="distributed" vertical="center" indent="1"/>
    </xf>
    <xf numFmtId="0" fontId="6" fillId="0" borderId="12" xfId="3" applyFont="1" applyFill="1" applyBorder="1" applyAlignment="1">
      <alignment horizontal="distributed" vertical="center"/>
    </xf>
    <xf numFmtId="0" fontId="6" fillId="0" borderId="6" xfId="3" applyFont="1" applyFill="1" applyBorder="1" applyAlignment="1">
      <alignment horizontal="distributed" vertical="center"/>
    </xf>
    <xf numFmtId="0" fontId="6" fillId="0" borderId="7" xfId="3" applyFont="1" applyFill="1" applyBorder="1" applyAlignment="1">
      <alignment horizontal="distributed" vertical="center"/>
    </xf>
    <xf numFmtId="0" fontId="6" fillId="0" borderId="48" xfId="3" applyFont="1" applyFill="1" applyBorder="1" applyAlignment="1">
      <alignment horizontal="distributed" vertical="center"/>
    </xf>
    <xf numFmtId="0" fontId="6" fillId="0" borderId="18" xfId="3" applyFont="1" applyFill="1" applyBorder="1" applyAlignment="1">
      <alignment horizontal="distributed" vertical="center" indent="1"/>
    </xf>
    <xf numFmtId="0" fontId="6" fillId="0" borderId="16" xfId="3" applyFont="1" applyFill="1" applyBorder="1" applyAlignment="1">
      <alignment horizontal="distributed" vertical="center" indent="1"/>
    </xf>
    <xf numFmtId="0" fontId="6" fillId="0" borderId="17" xfId="3" applyFont="1" applyFill="1" applyBorder="1" applyAlignment="1">
      <alignment horizontal="distributed" vertical="center" indent="1"/>
    </xf>
    <xf numFmtId="0" fontId="6" fillId="0" borderId="49" xfId="3" applyFont="1" applyFill="1" applyBorder="1" applyAlignment="1">
      <alignment horizontal="distributed" vertical="distributed" textRotation="255" indent="1"/>
    </xf>
    <xf numFmtId="0" fontId="6" fillId="0" borderId="50" xfId="3" applyFont="1" applyFill="1" applyBorder="1" applyAlignment="1">
      <alignment horizontal="distributed" vertical="distributed" textRotation="255" indent="1"/>
    </xf>
    <xf numFmtId="0" fontId="6" fillId="0" borderId="51" xfId="3" applyFont="1" applyFill="1" applyBorder="1" applyAlignment="1">
      <alignment horizontal="distributed" vertical="distributed" textRotation="255" indent="1"/>
    </xf>
    <xf numFmtId="0" fontId="12" fillId="0" borderId="1" xfId="3" applyFont="1" applyFill="1" applyBorder="1" applyAlignment="1">
      <alignment horizontal="right" vertical="center"/>
    </xf>
    <xf numFmtId="0" fontId="12" fillId="0" borderId="2" xfId="3" applyFont="1" applyFill="1" applyBorder="1" applyAlignment="1">
      <alignment horizontal="right" vertical="center"/>
    </xf>
    <xf numFmtId="0" fontId="12" fillId="0" borderId="3" xfId="3" applyFont="1" applyFill="1" applyBorder="1" applyAlignment="1">
      <alignment horizontal="right" vertical="center"/>
    </xf>
    <xf numFmtId="181" fontId="6" fillId="0" borderId="4" xfId="3" applyNumberFormat="1" applyFont="1" applyFill="1" applyBorder="1" applyAlignment="1">
      <alignment vertical="center" shrinkToFit="1"/>
    </xf>
    <xf numFmtId="181" fontId="6" fillId="0" borderId="0" xfId="3" applyNumberFormat="1" applyFont="1" applyFill="1" applyBorder="1" applyAlignment="1">
      <alignment vertical="center" shrinkToFit="1"/>
    </xf>
    <xf numFmtId="181" fontId="6" fillId="0" borderId="5" xfId="3" applyNumberFormat="1" applyFont="1" applyFill="1" applyBorder="1" applyAlignment="1">
      <alignment vertical="center" shrinkToFit="1"/>
    </xf>
    <xf numFmtId="0" fontId="12" fillId="0" borderId="45" xfId="3" applyFont="1" applyFill="1" applyBorder="1" applyAlignment="1">
      <alignment horizontal="right" vertical="center"/>
    </xf>
    <xf numFmtId="181" fontId="6" fillId="0" borderId="14" xfId="3" applyNumberFormat="1" applyFont="1" applyFill="1" applyBorder="1" applyAlignment="1">
      <alignment vertical="center" shrinkToFit="1"/>
    </xf>
    <xf numFmtId="0" fontId="6" fillId="0" borderId="74" xfId="3" applyFont="1" applyFill="1" applyBorder="1" applyAlignment="1">
      <alignment horizontal="distributed" vertical="distributed" textRotation="255" indent="1"/>
    </xf>
    <xf numFmtId="0" fontId="6" fillId="0" borderId="25" xfId="3" applyFont="1" applyFill="1" applyBorder="1" applyAlignment="1">
      <alignment horizontal="left" vertical="center" indent="1"/>
    </xf>
    <xf numFmtId="0" fontId="6" fillId="0" borderId="26" xfId="3" applyFont="1" applyFill="1" applyBorder="1" applyAlignment="1">
      <alignment horizontal="left" vertical="center" indent="1"/>
    </xf>
    <xf numFmtId="0" fontId="6" fillId="0" borderId="27" xfId="3" applyFont="1" applyFill="1" applyBorder="1" applyAlignment="1">
      <alignment horizontal="left" vertical="center" indent="1"/>
    </xf>
    <xf numFmtId="0" fontId="6" fillId="0" borderId="41" xfId="3" applyFont="1" applyFill="1" applyBorder="1" applyAlignment="1">
      <alignment horizontal="distributed" vertical="center" indent="2"/>
    </xf>
    <xf numFmtId="0" fontId="6" fillId="0" borderId="11" xfId="3" applyFont="1" applyFill="1" applyBorder="1" applyAlignment="1">
      <alignment horizontal="distributed" vertical="center" indent="2"/>
    </xf>
    <xf numFmtId="0" fontId="6" fillId="0" borderId="40" xfId="3" applyFont="1" applyFill="1" applyBorder="1" applyAlignment="1">
      <alignment horizontal="distributed" vertical="center" indent="2"/>
    </xf>
    <xf numFmtId="0" fontId="6" fillId="0" borderId="6" xfId="3" applyFont="1" applyFill="1" applyBorder="1" applyAlignment="1">
      <alignment horizontal="left" vertical="center" indent="1"/>
    </xf>
    <xf numFmtId="0" fontId="6" fillId="0" borderId="7" xfId="3" applyFont="1" applyFill="1" applyBorder="1" applyAlignment="1">
      <alignment horizontal="left" vertical="center" indent="1"/>
    </xf>
    <xf numFmtId="0" fontId="6" fillId="0" borderId="8" xfId="3" applyFont="1" applyFill="1" applyBorder="1" applyAlignment="1">
      <alignment horizontal="left" vertical="center" indent="1"/>
    </xf>
    <xf numFmtId="0" fontId="6" fillId="0" borderId="18" xfId="3" applyFont="1" applyFill="1" applyBorder="1" applyAlignment="1">
      <alignment horizontal="left" vertical="center" indent="1"/>
    </xf>
    <xf numFmtId="0" fontId="6" fillId="0" borderId="16" xfId="3" applyFont="1" applyFill="1" applyBorder="1" applyAlignment="1">
      <alignment horizontal="left" vertical="center" indent="1"/>
    </xf>
    <xf numFmtId="0" fontId="6" fillId="0" borderId="17" xfId="3" applyFont="1" applyFill="1" applyBorder="1" applyAlignment="1">
      <alignment horizontal="left" vertical="center" indent="1"/>
    </xf>
    <xf numFmtId="0" fontId="6" fillId="0" borderId="47" xfId="3" applyFont="1" applyFill="1" applyBorder="1" applyAlignment="1">
      <alignment horizontal="distributed" vertical="center" indent="2"/>
    </xf>
    <xf numFmtId="0" fontId="6" fillId="0" borderId="21" xfId="3" applyFont="1" applyFill="1" applyBorder="1" applyAlignment="1">
      <alignment horizontal="distributed" vertical="center" indent="1"/>
    </xf>
    <xf numFmtId="0" fontId="6" fillId="0" borderId="2" xfId="3" applyFont="1" applyFill="1" applyBorder="1" applyAlignment="1">
      <alignment horizontal="distributed" vertical="center" indent="1"/>
    </xf>
    <xf numFmtId="0" fontId="6" fillId="0" borderId="3" xfId="3" applyFont="1" applyFill="1" applyBorder="1" applyAlignment="1">
      <alignment horizontal="distributed" vertical="center" indent="1"/>
    </xf>
    <xf numFmtId="0" fontId="6" fillId="0" borderId="18" xfId="3" applyFont="1" applyFill="1" applyBorder="1" applyAlignment="1">
      <alignment horizontal="distributed" vertical="center"/>
    </xf>
    <xf numFmtId="0" fontId="6" fillId="0" borderId="16" xfId="3" applyFont="1" applyFill="1" applyBorder="1" applyAlignment="1">
      <alignment horizontal="distributed" vertical="center"/>
    </xf>
    <xf numFmtId="0" fontId="6" fillId="0" borderId="25" xfId="3" applyFont="1" applyFill="1" applyBorder="1" applyAlignment="1">
      <alignment horizontal="distributed" vertical="center"/>
    </xf>
    <xf numFmtId="0" fontId="6" fillId="0" borderId="26" xfId="3" applyFont="1" applyFill="1" applyBorder="1" applyAlignment="1">
      <alignment horizontal="distributed" vertical="center"/>
    </xf>
    <xf numFmtId="0" fontId="6" fillId="0" borderId="10" xfId="3" applyFont="1" applyFill="1" applyBorder="1" applyAlignment="1">
      <alignment horizontal="distributed" vertical="center" indent="2"/>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0" fontId="16" fillId="0" borderId="10" xfId="3" applyFont="1" applyFill="1" applyBorder="1" applyAlignment="1">
      <alignment horizontal="distributed" vertical="center" wrapText="1" indent="1"/>
    </xf>
    <xf numFmtId="0" fontId="16" fillId="0" borderId="11" xfId="3" applyFont="1" applyFill="1" applyBorder="1" applyAlignment="1">
      <alignment horizontal="distributed" vertical="center" wrapText="1" indent="1"/>
    </xf>
    <xf numFmtId="0" fontId="16" fillId="0" borderId="40" xfId="3" applyFont="1" applyFill="1" applyBorder="1" applyAlignment="1">
      <alignment horizontal="distributed" vertical="center" wrapText="1" indent="1"/>
    </xf>
    <xf numFmtId="0" fontId="16" fillId="0" borderId="13" xfId="3" applyFont="1" applyFill="1" applyBorder="1" applyAlignment="1">
      <alignment horizontal="distributed" vertical="center" wrapText="1" indent="1"/>
    </xf>
    <xf numFmtId="0" fontId="16" fillId="0" borderId="0" xfId="3" applyFont="1" applyFill="1" applyBorder="1" applyAlignment="1">
      <alignment horizontal="distributed" vertical="center" wrapText="1" indent="1"/>
    </xf>
    <xf numFmtId="0" fontId="16" fillId="0" borderId="5" xfId="3" applyFont="1" applyFill="1" applyBorder="1" applyAlignment="1">
      <alignment horizontal="distributed" vertical="center" wrapText="1" indent="1"/>
    </xf>
    <xf numFmtId="0" fontId="16" fillId="0" borderId="22" xfId="3" applyFont="1" applyFill="1" applyBorder="1" applyAlignment="1">
      <alignment horizontal="distributed" vertical="center" wrapText="1" indent="1"/>
    </xf>
    <xf numFmtId="0" fontId="16" fillId="0" borderId="23" xfId="3" applyFont="1" applyFill="1" applyBorder="1" applyAlignment="1">
      <alignment horizontal="distributed" vertical="center" wrapText="1" indent="1"/>
    </xf>
    <xf numFmtId="0" fontId="16" fillId="0" borderId="24" xfId="3" applyFont="1" applyFill="1" applyBorder="1" applyAlignment="1">
      <alignment horizontal="distributed" vertical="center" wrapText="1" indent="1"/>
    </xf>
    <xf numFmtId="0" fontId="6" fillId="0" borderId="32" xfId="3" applyFont="1" applyFill="1" applyBorder="1" applyAlignment="1">
      <alignment horizontal="distributed" vertical="center"/>
    </xf>
    <xf numFmtId="0" fontId="6" fillId="0" borderId="42" xfId="3" applyFont="1" applyFill="1" applyBorder="1" applyAlignment="1">
      <alignment horizontal="distributed" vertical="center"/>
    </xf>
    <xf numFmtId="0" fontId="6" fillId="0" borderId="33" xfId="3" applyFont="1" applyFill="1" applyBorder="1" applyAlignment="1">
      <alignment horizontal="distributed" vertical="center" wrapText="1"/>
    </xf>
    <xf numFmtId="0" fontId="6" fillId="0" borderId="34" xfId="3" applyFont="1" applyFill="1" applyBorder="1" applyAlignment="1">
      <alignment horizontal="distributed" vertical="center" wrapText="1"/>
    </xf>
    <xf numFmtId="0" fontId="6" fillId="0" borderId="33" xfId="3" applyFont="1" applyFill="1" applyBorder="1" applyAlignment="1">
      <alignment horizontal="distributed" vertical="center"/>
    </xf>
    <xf numFmtId="0" fontId="6" fillId="0" borderId="1" xfId="3" applyFont="1" applyFill="1" applyBorder="1" applyAlignment="1">
      <alignment horizontal="distributed" vertical="center"/>
    </xf>
    <xf numFmtId="0" fontId="6" fillId="0" borderId="3" xfId="3" applyFont="1" applyFill="1" applyBorder="1" applyAlignment="1">
      <alignment horizontal="distributed" vertical="center"/>
    </xf>
    <xf numFmtId="0" fontId="6" fillId="0" borderId="8" xfId="3" applyFont="1" applyFill="1" applyBorder="1" applyAlignment="1">
      <alignment horizontal="distributed" vertical="center"/>
    </xf>
    <xf numFmtId="0" fontId="6" fillId="0" borderId="1" xfId="3" applyFont="1" applyFill="1" applyBorder="1" applyAlignment="1">
      <alignment horizontal="distributed" vertical="center" indent="1"/>
    </xf>
    <xf numFmtId="0" fontId="6" fillId="0" borderId="68" xfId="3" applyFont="1" applyFill="1" applyBorder="1" applyAlignment="1">
      <alignment horizontal="distributed" vertical="center" indent="1"/>
    </xf>
    <xf numFmtId="0" fontId="6" fillId="0" borderId="69" xfId="3" applyFont="1" applyFill="1" applyBorder="1" applyAlignment="1">
      <alignment horizontal="distributed" vertical="center" indent="1"/>
    </xf>
    <xf numFmtId="0" fontId="6" fillId="0" borderId="1" xfId="3" applyFont="1" applyFill="1" applyBorder="1" applyAlignment="1">
      <alignment horizontal="center" vertical="center"/>
    </xf>
    <xf numFmtId="0" fontId="6" fillId="0" borderId="2" xfId="3" applyFont="1" applyFill="1" applyBorder="1" applyAlignment="1">
      <alignment horizontal="center" vertical="center"/>
    </xf>
    <xf numFmtId="0" fontId="6" fillId="0" borderId="3" xfId="3" applyFont="1" applyFill="1" applyBorder="1" applyAlignment="1">
      <alignment horizontal="center" vertical="center"/>
    </xf>
    <xf numFmtId="0" fontId="6" fillId="0" borderId="6" xfId="3" applyFont="1" applyFill="1" applyBorder="1" applyAlignment="1">
      <alignment horizontal="center" vertical="center"/>
    </xf>
    <xf numFmtId="0" fontId="6" fillId="0" borderId="7" xfId="3" applyFont="1" applyFill="1" applyBorder="1" applyAlignment="1">
      <alignment horizontal="center" vertical="center"/>
    </xf>
    <xf numFmtId="0" fontId="6" fillId="0" borderId="8" xfId="3" applyFont="1" applyFill="1" applyBorder="1" applyAlignment="1">
      <alignment horizontal="center" vertical="center"/>
    </xf>
    <xf numFmtId="0" fontId="6" fillId="0" borderId="1" xfId="3" applyFont="1" applyFill="1" applyBorder="1" applyAlignment="1">
      <alignment horizontal="distributed" vertical="center" wrapText="1" indent="1"/>
    </xf>
    <xf numFmtId="0" fontId="6" fillId="0" borderId="4" xfId="3" applyFont="1" applyFill="1" applyBorder="1" applyAlignment="1">
      <alignment horizontal="distributed" vertical="center" indent="1"/>
    </xf>
    <xf numFmtId="0" fontId="6" fillId="0" borderId="4" xfId="3" applyFont="1" applyFill="1" applyBorder="1" applyAlignment="1">
      <alignment horizontal="center" vertical="center"/>
    </xf>
    <xf numFmtId="0" fontId="6" fillId="0" borderId="0" xfId="3" applyFont="1" applyFill="1" applyBorder="1" applyAlignment="1">
      <alignment horizontal="center" vertical="center"/>
    </xf>
    <xf numFmtId="0" fontId="6" fillId="0" borderId="5" xfId="3" applyFont="1" applyFill="1" applyBorder="1" applyAlignment="1">
      <alignment horizontal="center" vertical="center"/>
    </xf>
    <xf numFmtId="0" fontId="6" fillId="0" borderId="13" xfId="0" applyFont="1" applyFill="1" applyBorder="1" applyAlignment="1">
      <alignment horizontal="distributed" vertical="center" indent="1"/>
    </xf>
    <xf numFmtId="0" fontId="6" fillId="0" borderId="0" xfId="0" applyFont="1" applyFill="1" applyBorder="1" applyAlignment="1">
      <alignment horizontal="distributed" vertical="center" indent="1"/>
    </xf>
    <xf numFmtId="0" fontId="6" fillId="0" borderId="5" xfId="0" applyFont="1" applyFill="1" applyBorder="1" applyAlignment="1">
      <alignment horizontal="distributed" vertical="center" indent="1"/>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6" fillId="0" borderId="4" xfId="0" applyFont="1" applyFill="1" applyBorder="1" applyAlignment="1">
      <alignment horizontal="left" vertical="center"/>
    </xf>
    <xf numFmtId="0" fontId="6" fillId="0" borderId="0" xfId="0" applyFont="1" applyFill="1" applyBorder="1" applyAlignment="1">
      <alignment horizontal="left"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 xfId="3" applyFont="1" applyFill="1" applyBorder="1" applyAlignment="1">
      <alignment horizontal="distributed" vertical="center"/>
    </xf>
    <xf numFmtId="0" fontId="6" fillId="0" borderId="4" xfId="3" applyFont="1" applyFill="1" applyBorder="1" applyAlignment="1">
      <alignment horizontal="distributed" vertical="center"/>
    </xf>
    <xf numFmtId="0" fontId="6" fillId="0" borderId="0" xfId="3" applyFont="1" applyFill="1" applyBorder="1" applyAlignment="1">
      <alignment horizontal="distributed" vertical="center"/>
    </xf>
    <xf numFmtId="0" fontId="6" fillId="0" borderId="5" xfId="3" applyFont="1" applyFill="1" applyBorder="1" applyAlignment="1">
      <alignment horizontal="distributed" vertical="center"/>
    </xf>
    <xf numFmtId="0" fontId="18" fillId="0" borderId="2" xfId="0" applyFont="1" applyFill="1" applyBorder="1" applyAlignment="1">
      <alignment horizontal="distributed" vertical="center" indent="1"/>
    </xf>
    <xf numFmtId="0" fontId="18" fillId="0" borderId="3" xfId="0" applyFont="1" applyFill="1" applyBorder="1" applyAlignment="1">
      <alignment horizontal="distributed" vertical="center" indent="1"/>
    </xf>
    <xf numFmtId="0" fontId="18" fillId="0" borderId="6" xfId="0" applyFont="1" applyFill="1" applyBorder="1" applyAlignment="1">
      <alignment horizontal="distributed" vertical="center" indent="1"/>
    </xf>
    <xf numFmtId="0" fontId="18" fillId="0" borderId="7" xfId="0" applyFont="1" applyFill="1" applyBorder="1" applyAlignment="1">
      <alignment horizontal="distributed" vertical="center" indent="1"/>
    </xf>
    <xf numFmtId="0" fontId="18" fillId="0" borderId="8" xfId="0" applyFont="1" applyFill="1" applyBorder="1" applyAlignment="1">
      <alignment horizontal="distributed" vertical="center" indent="1"/>
    </xf>
    <xf numFmtId="0" fontId="6" fillId="0" borderId="1" xfId="0" applyFont="1" applyFill="1" applyBorder="1" applyAlignment="1">
      <alignment horizontal="distributed" vertical="center" indent="2"/>
    </xf>
    <xf numFmtId="0" fontId="6" fillId="0" borderId="2" xfId="0" applyFont="1" applyFill="1" applyBorder="1" applyAlignment="1">
      <alignment horizontal="distributed" vertical="center" indent="2"/>
    </xf>
    <xf numFmtId="0" fontId="6" fillId="0" borderId="3" xfId="0" applyFont="1" applyFill="1" applyBorder="1" applyAlignment="1">
      <alignment horizontal="distributed" vertical="center" indent="2"/>
    </xf>
    <xf numFmtId="0" fontId="6" fillId="0" borderId="6" xfId="0" applyFont="1" applyFill="1" applyBorder="1" applyAlignment="1">
      <alignment horizontal="distributed" vertical="center" indent="2"/>
    </xf>
    <xf numFmtId="0" fontId="6" fillId="0" borderId="7" xfId="0" applyFont="1" applyFill="1" applyBorder="1" applyAlignment="1">
      <alignment horizontal="distributed" vertical="center" indent="2"/>
    </xf>
    <xf numFmtId="0" fontId="6" fillId="0" borderId="8" xfId="0" applyFont="1" applyFill="1" applyBorder="1" applyAlignment="1">
      <alignment horizontal="distributed" vertical="center" indent="2"/>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0" fontId="6" fillId="0" borderId="5" xfId="3" applyFont="1" applyFill="1" applyBorder="1" applyAlignment="1">
      <alignment horizontal="left" vertical="center" indent="1"/>
    </xf>
    <xf numFmtId="0" fontId="6" fillId="0" borderId="59" xfId="3" applyFont="1" applyFill="1" applyBorder="1" applyAlignment="1">
      <alignment horizontal="left" vertical="center" wrapText="1"/>
    </xf>
    <xf numFmtId="0" fontId="6" fillId="0" borderId="60" xfId="3" applyFont="1" applyFill="1" applyBorder="1" applyAlignment="1">
      <alignment horizontal="left" vertical="center"/>
    </xf>
    <xf numFmtId="0" fontId="6" fillId="0" borderId="61" xfId="3" applyFont="1" applyFill="1" applyBorder="1" applyAlignment="1">
      <alignment horizontal="left" vertical="center"/>
    </xf>
    <xf numFmtId="0" fontId="6" fillId="0" borderId="63" xfId="3" applyFont="1" applyFill="1" applyBorder="1" applyAlignment="1">
      <alignment horizontal="left" vertical="center"/>
    </xf>
    <xf numFmtId="0" fontId="6" fillId="0" borderId="64" xfId="3" applyFont="1" applyFill="1" applyBorder="1" applyAlignment="1">
      <alignment horizontal="left" vertical="center"/>
    </xf>
    <xf numFmtId="0" fontId="6" fillId="0" borderId="65" xfId="3" applyFont="1" applyFill="1" applyBorder="1" applyAlignment="1">
      <alignment horizontal="left" vertical="center"/>
    </xf>
    <xf numFmtId="0" fontId="6" fillId="0" borderId="62" xfId="3" applyFont="1" applyFill="1" applyBorder="1" applyAlignment="1">
      <alignment horizontal="distributed" vertical="center" indent="1"/>
    </xf>
    <xf numFmtId="0" fontId="15" fillId="0" borderId="2" xfId="3" applyFont="1" applyFill="1" applyBorder="1" applyAlignment="1">
      <alignment horizontal="distributed" vertical="center" indent="1"/>
    </xf>
    <xf numFmtId="0" fontId="15" fillId="0" borderId="3" xfId="3" applyFont="1" applyFill="1" applyBorder="1" applyAlignment="1">
      <alignment horizontal="distributed" vertical="center" indent="1"/>
    </xf>
    <xf numFmtId="0" fontId="15" fillId="0" borderId="66" xfId="3" applyFont="1" applyFill="1" applyBorder="1" applyAlignment="1">
      <alignment horizontal="distributed" vertical="center" indent="1"/>
    </xf>
    <xf numFmtId="0" fontId="15" fillId="0" borderId="7" xfId="3" applyFont="1" applyFill="1" applyBorder="1" applyAlignment="1">
      <alignment horizontal="distributed" vertical="center" indent="1"/>
    </xf>
    <xf numFmtId="0" fontId="15" fillId="0" borderId="8" xfId="3" applyFont="1" applyFill="1" applyBorder="1" applyAlignment="1">
      <alignment horizontal="distributed" vertical="center" indent="1"/>
    </xf>
    <xf numFmtId="0" fontId="15" fillId="0" borderId="6" xfId="3" applyFont="1" applyFill="1" applyBorder="1" applyAlignment="1">
      <alignment horizontal="distributed" vertical="center" indent="1"/>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5" fillId="0" borderId="6" xfId="3" applyFont="1" applyFill="1" applyBorder="1" applyAlignment="1">
      <alignment horizontal="center" vertical="center"/>
    </xf>
    <xf numFmtId="0" fontId="15" fillId="0" borderId="7" xfId="3" applyFont="1" applyFill="1" applyBorder="1" applyAlignment="1">
      <alignment horizontal="center" vertical="center"/>
    </xf>
    <xf numFmtId="0" fontId="15" fillId="0" borderId="8" xfId="3" applyFont="1" applyFill="1" applyBorder="1" applyAlignment="1">
      <alignment horizontal="center" vertical="center"/>
    </xf>
    <xf numFmtId="0" fontId="6" fillId="0" borderId="4" xfId="3" applyFont="1" applyFill="1" applyBorder="1" applyAlignment="1">
      <alignment horizontal="left" vertical="center"/>
    </xf>
    <xf numFmtId="0" fontId="6" fillId="0" borderId="0" xfId="3" applyFont="1" applyFill="1" applyBorder="1" applyAlignment="1">
      <alignment horizontal="left" vertical="center"/>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79"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68" xfId="0" applyFont="1" applyFill="1" applyBorder="1" applyAlignment="1">
      <alignment horizontal="left" vertical="center"/>
    </xf>
    <xf numFmtId="0" fontId="6" fillId="0" borderId="82"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80" xfId="0" applyFont="1" applyFill="1" applyBorder="1" applyAlignment="1">
      <alignment horizontal="center"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19" xfId="0" applyFont="1" applyFill="1" applyBorder="1" applyAlignment="1">
      <alignment horizontal="center" vertical="center"/>
    </xf>
    <xf numFmtId="0" fontId="6" fillId="0" borderId="50" xfId="2" applyFont="1" applyFill="1" applyBorder="1" applyAlignment="1">
      <alignment horizontal="distributed" vertical="center" wrapText="1" indent="1"/>
    </xf>
    <xf numFmtId="38" fontId="6" fillId="0" borderId="19" xfId="5" applyFont="1" applyFill="1" applyBorder="1" applyAlignment="1">
      <alignment horizontal="center" vertical="center" wrapText="1"/>
    </xf>
    <xf numFmtId="180" fontId="6" fillId="0" borderId="71" xfId="5" applyNumberFormat="1" applyFont="1" applyFill="1" applyBorder="1" applyAlignment="1">
      <alignment horizontal="right" vertical="center" indent="1"/>
    </xf>
    <xf numFmtId="180" fontId="6" fillId="0" borderId="37" xfId="5" applyNumberFormat="1" applyFont="1" applyFill="1" applyBorder="1" applyAlignment="1">
      <alignment horizontal="right" vertical="center" indent="1"/>
    </xf>
    <xf numFmtId="0" fontId="5" fillId="0" borderId="13"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14" xfId="2" applyFont="1" applyFill="1" applyBorder="1" applyAlignment="1">
      <alignment horizontal="center" vertical="center"/>
    </xf>
    <xf numFmtId="0" fontId="6" fillId="0" borderId="7" xfId="2" applyFont="1" applyFill="1" applyBorder="1" applyAlignment="1">
      <alignment horizontal="distributed" vertical="top" indent="1"/>
    </xf>
    <xf numFmtId="0" fontId="6" fillId="0" borderId="8" xfId="2" applyFont="1" applyFill="1" applyBorder="1" applyAlignment="1">
      <alignment horizontal="distributed" vertical="top" indent="1"/>
    </xf>
    <xf numFmtId="0" fontId="6" fillId="0" borderId="1" xfId="2" applyFont="1" applyFill="1" applyBorder="1" applyAlignment="1">
      <alignment horizontal="center" vertical="center" wrapText="1"/>
    </xf>
    <xf numFmtId="0" fontId="6" fillId="0" borderId="45"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48" xfId="2" applyFont="1" applyFill="1" applyBorder="1" applyAlignment="1">
      <alignment horizontal="center" vertical="center" wrapText="1"/>
    </xf>
    <xf numFmtId="0" fontId="6" fillId="0" borderId="21" xfId="2" applyFont="1" applyFill="1" applyBorder="1" applyAlignment="1">
      <alignment horizontal="center" vertical="center"/>
    </xf>
    <xf numFmtId="0" fontId="6" fillId="0" borderId="13" xfId="2" applyFont="1" applyFill="1" applyBorder="1" applyAlignment="1">
      <alignment horizontal="center" vertical="center"/>
    </xf>
    <xf numFmtId="0" fontId="6" fillId="0" borderId="36" xfId="2" applyFont="1" applyFill="1" applyBorder="1" applyAlignment="1">
      <alignment horizontal="center" vertical="center"/>
    </xf>
    <xf numFmtId="0" fontId="6" fillId="0" borderId="70" xfId="2" applyFont="1" applyFill="1" applyBorder="1" applyAlignment="1">
      <alignment horizontal="center" vertical="center"/>
    </xf>
    <xf numFmtId="0" fontId="6" fillId="0" borderId="71" xfId="2" applyFont="1" applyFill="1" applyBorder="1" applyAlignment="1">
      <alignment horizontal="center" vertical="center"/>
    </xf>
    <xf numFmtId="0" fontId="6" fillId="0" borderId="37" xfId="2" applyFont="1" applyFill="1" applyBorder="1" applyAlignment="1">
      <alignment horizontal="center" vertical="center"/>
    </xf>
    <xf numFmtId="49" fontId="6" fillId="0" borderId="16" xfId="2" applyNumberFormat="1" applyFont="1" applyFill="1" applyBorder="1" applyAlignment="1">
      <alignment horizontal="distributed" vertical="center" indent="1"/>
    </xf>
    <xf numFmtId="49" fontId="6" fillId="0" borderId="17" xfId="2" applyNumberFormat="1" applyFont="1" applyFill="1" applyBorder="1" applyAlignment="1">
      <alignment horizontal="distributed" vertical="center" indent="1"/>
    </xf>
    <xf numFmtId="187" fontId="6" fillId="0" borderId="16" xfId="2" applyNumberFormat="1" applyFont="1" applyFill="1" applyBorder="1" applyAlignment="1">
      <alignment vertical="center" shrinkToFit="1"/>
    </xf>
    <xf numFmtId="187" fontId="6" fillId="0" borderId="17" xfId="2" applyNumberFormat="1" applyFont="1" applyFill="1" applyBorder="1" applyAlignment="1">
      <alignment vertical="center" shrinkToFit="1"/>
    </xf>
    <xf numFmtId="176" fontId="6" fillId="0" borderId="18" xfId="2" applyNumberFormat="1" applyFont="1" applyFill="1" applyBorder="1" applyAlignment="1">
      <alignment horizontal="center" vertical="center"/>
    </xf>
    <xf numFmtId="176" fontId="6" fillId="0" borderId="16" xfId="2" applyNumberFormat="1" applyFont="1" applyFill="1" applyBorder="1" applyAlignment="1">
      <alignment horizontal="center" vertical="center"/>
    </xf>
    <xf numFmtId="176" fontId="6" fillId="0" borderId="17" xfId="2" applyNumberFormat="1" applyFont="1" applyFill="1" applyBorder="1" applyAlignment="1">
      <alignment horizontal="center" vertical="center"/>
    </xf>
    <xf numFmtId="176" fontId="6" fillId="0" borderId="18" xfId="2" applyNumberFormat="1" applyFont="1" applyFill="1" applyBorder="1" applyAlignment="1">
      <alignment horizontal="center" vertical="center" shrinkToFit="1"/>
    </xf>
    <xf numFmtId="176" fontId="6" fillId="0" borderId="16" xfId="2" applyNumberFormat="1" applyFont="1" applyFill="1" applyBorder="1" applyAlignment="1">
      <alignment horizontal="center" vertical="center" shrinkToFit="1"/>
    </xf>
    <xf numFmtId="176" fontId="6" fillId="0" borderId="17" xfId="2" applyNumberFormat="1" applyFont="1" applyFill="1" applyBorder="1" applyAlignment="1">
      <alignment horizontal="center" vertical="center" shrinkToFit="1"/>
    </xf>
    <xf numFmtId="176" fontId="6" fillId="0" borderId="18" xfId="2" applyNumberFormat="1" applyFont="1" applyFill="1" applyBorder="1" applyAlignment="1">
      <alignment horizontal="distributed" vertical="center" indent="3"/>
    </xf>
    <xf numFmtId="176" fontId="6" fillId="0" borderId="16" xfId="2" applyNumberFormat="1" applyFont="1" applyFill="1" applyBorder="1" applyAlignment="1">
      <alignment horizontal="distributed" vertical="center" indent="3"/>
    </xf>
    <xf numFmtId="176" fontId="6" fillId="0" borderId="17" xfId="2" applyNumberFormat="1" applyFont="1" applyFill="1" applyBorder="1" applyAlignment="1">
      <alignment horizontal="distributed" vertical="center" indent="3"/>
    </xf>
    <xf numFmtId="176" fontId="6" fillId="0" borderId="0" xfId="2" applyNumberFormat="1" applyFont="1" applyFill="1" applyBorder="1" applyAlignment="1">
      <alignment horizontal="left" vertical="center"/>
    </xf>
    <xf numFmtId="176" fontId="6" fillId="0" borderId="0" xfId="2" applyNumberFormat="1" applyFont="1" applyFill="1" applyBorder="1" applyAlignment="1">
      <alignment vertical="center"/>
    </xf>
    <xf numFmtId="176" fontId="3" fillId="0" borderId="0" xfId="2" applyNumberFormat="1" applyFont="1" applyFill="1" applyAlignment="1">
      <alignment horizontal="center" vertical="center"/>
    </xf>
    <xf numFmtId="176" fontId="7" fillId="0" borderId="0" xfId="2" applyNumberFormat="1" applyFont="1" applyFill="1" applyBorder="1" applyAlignment="1">
      <alignment horizontal="center" vertical="center"/>
    </xf>
    <xf numFmtId="176" fontId="21" fillId="0" borderId="0" xfId="2" applyNumberFormat="1" applyFont="1" applyFill="1" applyAlignment="1">
      <alignment vertical="center"/>
    </xf>
    <xf numFmtId="176" fontId="21" fillId="0" borderId="0" xfId="2" applyNumberFormat="1" applyFont="1" applyFill="1"/>
    <xf numFmtId="176" fontId="3" fillId="0" borderId="0" xfId="2" applyNumberFormat="1" applyFont="1" applyFill="1"/>
    <xf numFmtId="176" fontId="3" fillId="0" borderId="23" xfId="2" applyNumberFormat="1" applyFont="1" applyFill="1" applyBorder="1" applyAlignment="1">
      <alignment horizontal="center" vertical="center"/>
    </xf>
    <xf numFmtId="176" fontId="3" fillId="0" borderId="23" xfId="2" applyNumberFormat="1" applyFont="1" applyFill="1" applyBorder="1" applyAlignment="1">
      <alignment horizontal="distributed" vertical="center"/>
    </xf>
    <xf numFmtId="176" fontId="3" fillId="0" borderId="23" xfId="2" applyNumberFormat="1" applyFont="1" applyFill="1" applyBorder="1"/>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center" vertical="center"/>
    </xf>
    <xf numFmtId="176" fontId="3" fillId="0" borderId="0" xfId="2" applyNumberFormat="1" applyFont="1" applyFill="1" applyBorder="1"/>
    <xf numFmtId="176" fontId="3" fillId="0" borderId="14" xfId="2" applyNumberFormat="1" applyFont="1" applyFill="1" applyBorder="1"/>
    <xf numFmtId="176" fontId="5" fillId="0" borderId="13" xfId="2" applyNumberFormat="1" applyFont="1" applyFill="1" applyBorder="1" applyAlignment="1">
      <alignment horizontal="center" vertical="center"/>
    </xf>
    <xf numFmtId="176" fontId="5" fillId="0" borderId="0" xfId="2" applyNumberFormat="1" applyFont="1" applyFill="1" applyBorder="1" applyAlignment="1">
      <alignment horizontal="center" vertical="center"/>
    </xf>
    <xf numFmtId="176" fontId="5" fillId="0" borderId="14" xfId="2" applyNumberFormat="1" applyFont="1" applyFill="1" applyBorder="1" applyAlignment="1">
      <alignment horizontal="center" vertical="center"/>
    </xf>
    <xf numFmtId="176" fontId="5" fillId="0" borderId="13" xfId="2" applyNumberFormat="1" applyFont="1" applyFill="1" applyBorder="1" applyAlignment="1">
      <alignment horizontal="distributed" vertical="center" indent="33"/>
    </xf>
    <xf numFmtId="176" fontId="5" fillId="0" borderId="0" xfId="2" applyNumberFormat="1" applyFont="1" applyFill="1" applyBorder="1" applyAlignment="1">
      <alignment horizontal="distributed" vertical="center" indent="33"/>
    </xf>
    <xf numFmtId="176" fontId="5" fillId="0" borderId="14" xfId="2" applyNumberFormat="1" applyFont="1" applyFill="1" applyBorder="1" applyAlignment="1">
      <alignment horizontal="distributed" vertical="center" indent="33"/>
    </xf>
    <xf numFmtId="176" fontId="6" fillId="0" borderId="15" xfId="2" applyNumberFormat="1" applyFont="1" applyFill="1" applyBorder="1" applyAlignment="1">
      <alignment horizontal="center" vertical="center"/>
    </xf>
    <xf numFmtId="176" fontId="6" fillId="0" borderId="19" xfId="2" applyNumberFormat="1" applyFont="1" applyFill="1" applyBorder="1" applyAlignment="1">
      <alignment horizontal="center" vertical="center"/>
    </xf>
    <xf numFmtId="176" fontId="6" fillId="0" borderId="20" xfId="2" applyNumberFormat="1" applyFont="1" applyFill="1" applyBorder="1" applyAlignment="1">
      <alignment horizontal="center" vertical="center"/>
    </xf>
    <xf numFmtId="0" fontId="22" fillId="0" borderId="15" xfId="2" quotePrefix="1" applyFont="1" applyFill="1" applyBorder="1" applyAlignment="1">
      <alignment horizontal="center" vertical="center"/>
    </xf>
    <xf numFmtId="0" fontId="22" fillId="0" borderId="16" xfId="2" quotePrefix="1" applyFont="1" applyFill="1" applyBorder="1" applyAlignment="1">
      <alignment horizontal="distributed" vertical="center"/>
    </xf>
    <xf numFmtId="177" fontId="23" fillId="0" borderId="17" xfId="2" applyNumberFormat="1" applyFont="1" applyFill="1" applyBorder="1" applyAlignment="1">
      <alignment horizontal="center" vertical="center"/>
    </xf>
    <xf numFmtId="177" fontId="23" fillId="0" borderId="18" xfId="2" applyNumberFormat="1" applyFont="1" applyFill="1" applyBorder="1" applyAlignment="1">
      <alignment horizontal="center" vertical="center"/>
    </xf>
    <xf numFmtId="177" fontId="6" fillId="0" borderId="16" xfId="2" applyNumberFormat="1" applyFont="1" applyFill="1" applyBorder="1" applyAlignment="1">
      <alignment horizontal="distributed" vertical="center"/>
    </xf>
    <xf numFmtId="177" fontId="6" fillId="0" borderId="18" xfId="2" applyNumberFormat="1" applyFont="1" applyFill="1" applyBorder="1" applyAlignment="1">
      <alignment horizontal="center" vertical="center"/>
    </xf>
    <xf numFmtId="177" fontId="23" fillId="0" borderId="18" xfId="2" applyNumberFormat="1" applyFont="1" applyFill="1" applyBorder="1" applyAlignment="1">
      <alignment horizontal="right" vertical="center"/>
    </xf>
    <xf numFmtId="41" fontId="22" fillId="0" borderId="17" xfId="2" applyNumberFormat="1" applyFont="1" applyFill="1" applyBorder="1" applyAlignment="1">
      <alignment vertical="center"/>
    </xf>
    <xf numFmtId="0" fontId="24" fillId="0" borderId="19" xfId="2" applyFont="1" applyFill="1" applyBorder="1" applyAlignment="1">
      <alignment horizontal="left" vertical="center" indent="1"/>
    </xf>
    <xf numFmtId="0" fontId="24" fillId="0" borderId="20" xfId="2" applyFont="1" applyFill="1" applyBorder="1" applyAlignment="1">
      <alignment horizontal="left" vertical="center" indent="1"/>
    </xf>
    <xf numFmtId="0" fontId="21" fillId="0" borderId="0" xfId="2" applyFont="1" applyFill="1" applyAlignment="1">
      <alignment vertical="center"/>
    </xf>
    <xf numFmtId="0" fontId="25" fillId="0" borderId="0" xfId="2" applyFont="1" applyFill="1" applyAlignment="1">
      <alignment vertical="center"/>
    </xf>
    <xf numFmtId="177" fontId="22" fillId="0" borderId="21" xfId="2" applyNumberFormat="1" applyFont="1" applyFill="1" applyBorder="1" applyAlignment="1">
      <alignment horizontal="center" vertical="center"/>
    </xf>
    <xf numFmtId="177" fontId="22" fillId="0" borderId="2" xfId="2" applyNumberFormat="1" applyFont="1" applyFill="1" applyBorder="1" applyAlignment="1">
      <alignment horizontal="distributed" vertical="center"/>
    </xf>
    <xf numFmtId="177" fontId="6" fillId="0" borderId="5" xfId="2" applyNumberFormat="1" applyFont="1" applyFill="1" applyBorder="1" applyAlignment="1">
      <alignment horizontal="center" vertical="center"/>
    </xf>
    <xf numFmtId="177" fontId="6" fillId="0" borderId="17" xfId="2" applyNumberFormat="1" applyFont="1" applyFill="1" applyBorder="1" applyAlignment="1">
      <alignment horizontal="center" vertical="center"/>
    </xf>
    <xf numFmtId="177" fontId="22" fillId="0" borderId="18" xfId="2" applyNumberFormat="1" applyFont="1" applyFill="1" applyBorder="1" applyAlignment="1">
      <alignment horizontal="right" vertical="center"/>
    </xf>
    <xf numFmtId="41" fontId="6" fillId="0" borderId="17" xfId="2" applyNumberFormat="1" applyFont="1" applyFill="1" applyBorder="1" applyAlignment="1">
      <alignment vertical="center"/>
    </xf>
    <xf numFmtId="0" fontId="6" fillId="0" borderId="19" xfId="2" applyFont="1" applyFill="1" applyBorder="1" applyAlignment="1">
      <alignment horizontal="left" vertical="center" indent="1"/>
    </xf>
    <xf numFmtId="0" fontId="6" fillId="0" borderId="20" xfId="2" applyFont="1" applyFill="1" applyBorder="1" applyAlignment="1">
      <alignment horizontal="left" vertical="center" indent="1"/>
    </xf>
    <xf numFmtId="177" fontId="22" fillId="0" borderId="13" xfId="2" applyNumberFormat="1" applyFont="1" applyFill="1" applyBorder="1" applyAlignment="1">
      <alignment horizontal="center" vertical="center"/>
    </xf>
    <xf numFmtId="177" fontId="22" fillId="0" borderId="0" xfId="2" applyNumberFormat="1" applyFont="1" applyFill="1" applyBorder="1" applyAlignment="1">
      <alignment horizontal="distributed" vertical="center"/>
    </xf>
    <xf numFmtId="177" fontId="26" fillId="0" borderId="5" xfId="2" applyNumberFormat="1" applyFont="1" applyFill="1" applyBorder="1" applyAlignment="1">
      <alignment horizontal="center" vertical="center"/>
    </xf>
    <xf numFmtId="177" fontId="26" fillId="0" borderId="1" xfId="2" applyNumberFormat="1" applyFont="1" applyFill="1" applyBorder="1" applyAlignment="1">
      <alignment horizontal="center" vertical="center"/>
    </xf>
    <xf numFmtId="177" fontId="6" fillId="0" borderId="0" xfId="2" applyNumberFormat="1" applyFont="1" applyFill="1" applyBorder="1" applyAlignment="1">
      <alignment horizontal="distributed" vertical="center"/>
    </xf>
    <xf numFmtId="177" fontId="6" fillId="0" borderId="6" xfId="2" applyNumberFormat="1" applyFont="1" applyFill="1" applyBorder="1" applyAlignment="1">
      <alignment horizontal="center" vertical="center"/>
    </xf>
    <xf numFmtId="177" fontId="26" fillId="0" borderId="17" xfId="2" applyNumberFormat="1" applyFont="1" applyFill="1" applyBorder="1" applyAlignment="1">
      <alignment horizontal="center" vertical="center"/>
    </xf>
    <xf numFmtId="177" fontId="26" fillId="0" borderId="4" xfId="2" applyNumberFormat="1" applyFont="1" applyFill="1" applyBorder="1" applyAlignment="1">
      <alignment horizontal="center" vertical="center"/>
    </xf>
    <xf numFmtId="177" fontId="6" fillId="0" borderId="16" xfId="2" applyNumberFormat="1" applyFont="1" applyFill="1" applyBorder="1" applyAlignment="1">
      <alignment horizontal="distributed" vertical="center" wrapText="1"/>
    </xf>
    <xf numFmtId="177" fontId="26" fillId="0" borderId="6"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xf>
    <xf numFmtId="177" fontId="26" fillId="0" borderId="8" xfId="2" applyNumberFormat="1" applyFont="1" applyFill="1" applyBorder="1" applyAlignment="1">
      <alignment horizontal="center" vertical="center"/>
    </xf>
    <xf numFmtId="177" fontId="22" fillId="0" borderId="6" xfId="2" applyNumberFormat="1" applyFont="1" applyFill="1" applyBorder="1" applyAlignment="1">
      <alignment horizontal="right" vertical="center"/>
    </xf>
    <xf numFmtId="177" fontId="22" fillId="0" borderId="22" xfId="2" applyNumberFormat="1" applyFont="1" applyFill="1" applyBorder="1" applyAlignment="1">
      <alignment horizontal="center" vertical="center"/>
    </xf>
    <xf numFmtId="177" fontId="22" fillId="0" borderId="23" xfId="2" applyNumberFormat="1" applyFont="1" applyFill="1" applyBorder="1" applyAlignment="1">
      <alignment horizontal="distributed" vertical="center"/>
    </xf>
    <xf numFmtId="177" fontId="26" fillId="0" borderId="24" xfId="2" applyNumberFormat="1" applyFont="1" applyFill="1" applyBorder="1" applyAlignment="1">
      <alignment horizontal="center" vertical="center"/>
    </xf>
    <xf numFmtId="177" fontId="26" fillId="0" borderId="25" xfId="2" applyNumberFormat="1" applyFont="1" applyFill="1" applyBorder="1" applyAlignment="1">
      <alignment horizontal="center" vertical="center"/>
    </xf>
    <xf numFmtId="177" fontId="6" fillId="0" borderId="26" xfId="2" applyNumberFormat="1" applyFont="1" applyFill="1" applyBorder="1" applyAlignment="1">
      <alignment horizontal="distributed" vertical="center"/>
    </xf>
    <xf numFmtId="177" fontId="26" fillId="0" borderId="27" xfId="2" applyNumberFormat="1" applyFont="1" applyFill="1" applyBorder="1" applyAlignment="1">
      <alignment horizontal="center" vertical="center"/>
    </xf>
    <xf numFmtId="177" fontId="6" fillId="0" borderId="25" xfId="2" applyNumberFormat="1" applyFont="1" applyFill="1" applyBorder="1" applyAlignment="1">
      <alignment horizontal="center" vertical="center"/>
    </xf>
    <xf numFmtId="177" fontId="22" fillId="0" borderId="25" xfId="2" applyNumberFormat="1" applyFont="1" applyFill="1" applyBorder="1" applyAlignment="1">
      <alignment horizontal="right" vertical="center"/>
    </xf>
    <xf numFmtId="41" fontId="6" fillId="0" borderId="27" xfId="2" applyNumberFormat="1" applyFont="1" applyFill="1" applyBorder="1" applyAlignment="1">
      <alignment vertical="center"/>
    </xf>
    <xf numFmtId="0" fontId="6" fillId="0" borderId="28" xfId="2" applyFont="1" applyFill="1" applyBorder="1" applyAlignment="1">
      <alignment horizontal="left" vertical="center" indent="1"/>
    </xf>
    <xf numFmtId="0" fontId="6" fillId="0" borderId="29" xfId="2" applyFont="1" applyFill="1" applyBorder="1" applyAlignment="1">
      <alignment horizontal="left" vertical="center" indent="1"/>
    </xf>
    <xf numFmtId="176" fontId="6" fillId="0" borderId="30" xfId="2" applyNumberFormat="1" applyFont="1" applyFill="1" applyBorder="1" applyAlignment="1">
      <alignment horizontal="center" vertical="center"/>
    </xf>
    <xf numFmtId="176" fontId="6" fillId="0" borderId="31" xfId="2" applyNumberFormat="1" applyFont="1" applyFill="1" applyBorder="1" applyAlignment="1">
      <alignment horizontal="center" vertical="center"/>
    </xf>
    <xf numFmtId="176" fontId="6" fillId="0" borderId="31" xfId="2" applyNumberFormat="1" applyFont="1" applyFill="1" applyBorder="1" applyAlignment="1">
      <alignment horizontal="center" vertical="center"/>
    </xf>
    <xf numFmtId="176" fontId="6" fillId="0" borderId="32" xfId="2" applyNumberFormat="1" applyFont="1" applyFill="1" applyBorder="1" applyAlignment="1">
      <alignment horizontal="center" vertical="center" shrinkToFit="1"/>
    </xf>
    <xf numFmtId="176" fontId="6" fillId="0" borderId="31" xfId="2" applyNumberFormat="1" applyFont="1" applyFill="1" applyBorder="1" applyAlignment="1">
      <alignment horizontal="center" vertical="center" shrinkToFit="1"/>
    </xf>
    <xf numFmtId="176" fontId="6" fillId="0" borderId="33" xfId="2" applyNumberFormat="1" applyFont="1" applyFill="1" applyBorder="1" applyAlignment="1">
      <alignment horizontal="center" vertical="center"/>
    </xf>
    <xf numFmtId="176" fontId="6" fillId="0" borderId="34" xfId="2" applyNumberFormat="1" applyFont="1" applyFill="1" applyBorder="1" applyAlignment="1">
      <alignment horizontal="center" vertical="center"/>
    </xf>
    <xf numFmtId="177" fontId="23" fillId="0" borderId="21" xfId="2" applyNumberFormat="1" applyFont="1" applyFill="1" applyBorder="1" applyAlignment="1">
      <alignment horizontal="center" vertical="center"/>
    </xf>
    <xf numFmtId="0" fontId="22" fillId="0" borderId="2" xfId="2" quotePrefix="1" applyFont="1" applyFill="1" applyBorder="1" applyAlignment="1">
      <alignment horizontal="distributed" vertical="center"/>
    </xf>
    <xf numFmtId="177" fontId="23" fillId="0" borderId="2" xfId="2" applyNumberFormat="1" applyFont="1" applyFill="1" applyBorder="1" applyAlignment="1">
      <alignment horizontal="center" vertical="center"/>
    </xf>
    <xf numFmtId="177" fontId="23" fillId="0" borderId="1" xfId="2" applyNumberFormat="1" applyFont="1" applyFill="1" applyBorder="1" applyAlignment="1">
      <alignment horizontal="center" vertical="center"/>
    </xf>
    <xf numFmtId="177" fontId="6" fillId="0" borderId="2" xfId="2" applyNumberFormat="1" applyFont="1" applyFill="1" applyBorder="1" applyAlignment="1">
      <alignment horizontal="distributed" vertical="center"/>
    </xf>
    <xf numFmtId="0" fontId="23" fillId="0" borderId="0" xfId="2" quotePrefix="1" applyFont="1" applyFill="1" applyBorder="1" applyAlignment="1">
      <alignment horizontal="distributed" vertical="center"/>
    </xf>
    <xf numFmtId="177" fontId="22" fillId="0" borderId="0" xfId="2" applyNumberFormat="1" applyFont="1" applyFill="1" applyBorder="1" applyAlignment="1">
      <alignment horizontal="center" vertical="center"/>
    </xf>
    <xf numFmtId="177" fontId="22" fillId="0" borderId="4" xfId="2" applyNumberFormat="1" applyFont="1" applyFill="1" applyBorder="1" applyAlignment="1">
      <alignment horizontal="center" vertical="center"/>
    </xf>
    <xf numFmtId="177" fontId="22" fillId="0" borderId="17" xfId="2" applyNumberFormat="1" applyFont="1" applyFill="1" applyBorder="1" applyAlignment="1">
      <alignment horizontal="center" vertical="center"/>
    </xf>
    <xf numFmtId="0" fontId="6" fillId="0" borderId="18" xfId="2" applyFont="1" applyFill="1" applyBorder="1" applyAlignment="1">
      <alignment horizontal="left" vertical="center" wrapText="1" indent="1"/>
    </xf>
    <xf numFmtId="0" fontId="6" fillId="0" borderId="16" xfId="2" applyFont="1" applyFill="1" applyBorder="1" applyAlignment="1">
      <alignment horizontal="left" vertical="center" wrapText="1" indent="1"/>
    </xf>
    <xf numFmtId="0" fontId="6" fillId="0" borderId="35" xfId="2" applyFont="1" applyFill="1" applyBorder="1" applyAlignment="1">
      <alignment horizontal="left" vertical="center" wrapText="1" indent="1"/>
    </xf>
    <xf numFmtId="177" fontId="22" fillId="0" borderId="5" xfId="2" applyNumberFormat="1" applyFont="1" applyFill="1" applyBorder="1" applyAlignment="1">
      <alignment horizontal="center" vertical="center"/>
    </xf>
    <xf numFmtId="177" fontId="22" fillId="0" borderId="7" xfId="2" applyNumberFormat="1" applyFont="1" applyFill="1" applyBorder="1" applyAlignment="1">
      <alignment horizontal="center" vertical="center"/>
    </xf>
    <xf numFmtId="0" fontId="6" fillId="0" borderId="19" xfId="2" applyFont="1" applyFill="1" applyBorder="1" applyAlignment="1">
      <alignment horizontal="left" vertical="center" wrapText="1" indent="1"/>
    </xf>
    <xf numFmtId="177" fontId="22" fillId="0" borderId="6"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wrapText="1"/>
    </xf>
    <xf numFmtId="0" fontId="22" fillId="0" borderId="16" xfId="2" quotePrefix="1" applyFont="1" applyFill="1" applyBorder="1" applyAlignment="1">
      <alignment horizontal="distributed" vertical="center" wrapText="1"/>
    </xf>
    <xf numFmtId="177" fontId="26" fillId="0" borderId="43"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applyAlignment="1">
      <alignment horizontal="left"/>
    </xf>
    <xf numFmtId="177" fontId="22" fillId="0" borderId="10" xfId="2" applyNumberFormat="1" applyFont="1" applyFill="1" applyBorder="1" applyAlignment="1">
      <alignment horizontal="center" vertical="center"/>
    </xf>
    <xf numFmtId="177" fontId="22" fillId="0" borderId="11" xfId="2" applyNumberFormat="1" applyFont="1" applyFill="1" applyBorder="1" applyAlignment="1">
      <alignment horizontal="distributed" vertical="center"/>
    </xf>
    <xf numFmtId="177" fontId="26" fillId="0" borderId="40" xfId="2" applyNumberFormat="1" applyFont="1" applyFill="1" applyBorder="1" applyAlignment="1">
      <alignment horizontal="center" vertical="center"/>
    </xf>
    <xf numFmtId="177" fontId="26" fillId="0" borderId="32" xfId="2" applyNumberFormat="1" applyFont="1" applyFill="1" applyBorder="1" applyAlignment="1">
      <alignment horizontal="center" vertical="center"/>
    </xf>
    <xf numFmtId="177" fontId="6" fillId="0" borderId="31" xfId="2" applyNumberFormat="1" applyFont="1" applyFill="1" applyBorder="1" applyAlignment="1">
      <alignment horizontal="distributed" vertical="center"/>
    </xf>
    <xf numFmtId="177" fontId="26" fillId="0" borderId="42" xfId="2" applyNumberFormat="1" applyFont="1" applyFill="1" applyBorder="1" applyAlignment="1">
      <alignment horizontal="center" vertical="center"/>
    </xf>
    <xf numFmtId="177" fontId="6" fillId="0" borderId="32" xfId="2" applyNumberFormat="1" applyFont="1" applyFill="1" applyBorder="1" applyAlignment="1">
      <alignment horizontal="center" vertical="center"/>
    </xf>
    <xf numFmtId="177" fontId="22" fillId="0" borderId="32" xfId="2" applyNumberFormat="1" applyFont="1" applyFill="1" applyBorder="1" applyAlignment="1">
      <alignment horizontal="right" vertical="center"/>
    </xf>
    <xf numFmtId="41" fontId="6" fillId="0" borderId="42" xfId="2" applyNumberFormat="1" applyFont="1" applyFill="1" applyBorder="1" applyAlignment="1">
      <alignment vertical="center"/>
    </xf>
    <xf numFmtId="0" fontId="6" fillId="0" borderId="33" xfId="2" applyFont="1" applyFill="1" applyBorder="1" applyAlignment="1">
      <alignment horizontal="left" vertical="center" indent="1"/>
    </xf>
    <xf numFmtId="0" fontId="6" fillId="0" borderId="34" xfId="2" applyFont="1" applyFill="1" applyBorder="1" applyAlignment="1">
      <alignment horizontal="left" vertical="center" indent="1"/>
    </xf>
    <xf numFmtId="177" fontId="6" fillId="0" borderId="0" xfId="2" applyNumberFormat="1" applyFont="1" applyFill="1" applyBorder="1" applyAlignment="1">
      <alignment horizontal="center" vertical="center"/>
    </xf>
    <xf numFmtId="177" fontId="6" fillId="0" borderId="4" xfId="2" applyNumberFormat="1" applyFont="1" applyFill="1" applyBorder="1" applyAlignment="1">
      <alignment horizontal="center" vertical="center"/>
    </xf>
    <xf numFmtId="177" fontId="23" fillId="0" borderId="13" xfId="2" applyNumberFormat="1" applyFont="1" applyFill="1" applyBorder="1" applyAlignment="1">
      <alignment horizontal="center" vertical="center"/>
    </xf>
    <xf numFmtId="0" fontId="22" fillId="0" borderId="0" xfId="2" quotePrefix="1" applyFont="1" applyFill="1" applyBorder="1" applyAlignment="1">
      <alignment horizontal="distributed" vertical="center"/>
    </xf>
    <xf numFmtId="177" fontId="23" fillId="0" borderId="0" xfId="2" applyNumberFormat="1" applyFont="1" applyFill="1" applyBorder="1" applyAlignment="1">
      <alignment horizontal="center" vertical="center"/>
    </xf>
    <xf numFmtId="177" fontId="23" fillId="0" borderId="4" xfId="2" applyNumberFormat="1" applyFont="1" applyFill="1" applyBorder="1" applyAlignment="1">
      <alignment horizontal="center" vertical="center"/>
    </xf>
    <xf numFmtId="177" fontId="23" fillId="0" borderId="6" xfId="2" applyNumberFormat="1" applyFont="1" applyFill="1" applyBorder="1" applyAlignment="1">
      <alignment horizontal="right" vertical="center"/>
    </xf>
    <xf numFmtId="0" fontId="6" fillId="0" borderId="37" xfId="2" applyFont="1" applyFill="1" applyBorder="1" applyAlignment="1">
      <alignment horizontal="left" vertical="center" indent="1"/>
    </xf>
    <xf numFmtId="0" fontId="6" fillId="0" borderId="38" xfId="2" applyFont="1" applyFill="1" applyBorder="1" applyAlignment="1">
      <alignment horizontal="left" vertical="center" indent="1"/>
    </xf>
    <xf numFmtId="177" fontId="26" fillId="0" borderId="13" xfId="2" applyNumberFormat="1" applyFont="1" applyFill="1" applyBorder="1" applyAlignment="1">
      <alignment horizontal="center" vertical="center"/>
    </xf>
    <xf numFmtId="0" fontId="6" fillId="0" borderId="0" xfId="2" quotePrefix="1" applyFont="1" applyFill="1" applyBorder="1" applyAlignment="1">
      <alignment horizontal="distributed" vertical="center"/>
    </xf>
    <xf numFmtId="177" fontId="26" fillId="0" borderId="7" xfId="2" applyNumberFormat="1" applyFont="1" applyFill="1" applyBorder="1" applyAlignment="1">
      <alignment horizontal="center" vertical="center"/>
    </xf>
    <xf numFmtId="177" fontId="6" fillId="0" borderId="18" xfId="2" applyNumberFormat="1" applyFont="1" applyFill="1" applyBorder="1" applyAlignment="1">
      <alignment horizontal="right" vertical="center"/>
    </xf>
    <xf numFmtId="177" fontId="26" fillId="0" borderId="22" xfId="2" applyNumberFormat="1" applyFont="1" applyFill="1" applyBorder="1" applyAlignment="1">
      <alignment horizontal="center" vertical="center"/>
    </xf>
    <xf numFmtId="0" fontId="6" fillId="0" borderId="23" xfId="2" quotePrefix="1" applyFont="1" applyFill="1" applyBorder="1" applyAlignment="1">
      <alignment horizontal="distributed" vertical="center"/>
    </xf>
    <xf numFmtId="177" fontId="6" fillId="0" borderId="43"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wrapText="1"/>
    </xf>
    <xf numFmtId="177" fontId="26" fillId="0" borderId="23" xfId="2" applyNumberFormat="1" applyFont="1" applyFill="1" applyBorder="1" applyAlignment="1">
      <alignment horizontal="center" vertical="center"/>
    </xf>
    <xf numFmtId="177" fontId="6" fillId="0" borderId="25" xfId="2" applyNumberFormat="1" applyFont="1" applyFill="1" applyBorder="1" applyAlignment="1">
      <alignment horizontal="right" vertical="center"/>
    </xf>
    <xf numFmtId="177" fontId="22" fillId="0" borderId="36" xfId="2" applyNumberFormat="1" applyFont="1" applyFill="1" applyBorder="1" applyAlignment="1">
      <alignment horizontal="center" vertical="center"/>
    </xf>
    <xf numFmtId="0" fontId="23" fillId="0" borderId="7" xfId="2" quotePrefix="1" applyFont="1" applyFill="1" applyBorder="1" applyAlignment="1">
      <alignment horizontal="distributed" vertical="center"/>
    </xf>
    <xf numFmtId="177" fontId="22" fillId="0" borderId="8" xfId="2" applyNumberFormat="1" applyFont="1" applyFill="1" applyBorder="1" applyAlignment="1">
      <alignment horizontal="center" vertical="center"/>
    </xf>
    <xf numFmtId="0" fontId="22" fillId="0" borderId="36" xfId="2" quotePrefix="1" applyFont="1" applyFill="1" applyBorder="1" applyAlignment="1">
      <alignment horizontal="center" vertical="center"/>
    </xf>
    <xf numFmtId="0" fontId="22" fillId="0" borderId="7" xfId="2" quotePrefix="1" applyFont="1" applyFill="1" applyBorder="1" applyAlignment="1">
      <alignment horizontal="distributed" vertical="center" wrapText="1"/>
    </xf>
    <xf numFmtId="177" fontId="23" fillId="0" borderId="8" xfId="2" applyNumberFormat="1" applyFont="1" applyFill="1" applyBorder="1" applyAlignment="1">
      <alignment horizontal="center" vertical="center"/>
    </xf>
    <xf numFmtId="177" fontId="23" fillId="0" borderId="6" xfId="2" applyNumberFormat="1" applyFont="1" applyFill="1" applyBorder="1" applyAlignment="1">
      <alignment horizontal="center" vertical="center"/>
    </xf>
    <xf numFmtId="41" fontId="22" fillId="0" borderId="8" xfId="2" applyNumberFormat="1" applyFont="1" applyFill="1" applyBorder="1" applyAlignment="1">
      <alignment vertical="center"/>
    </xf>
    <xf numFmtId="0" fontId="24" fillId="0" borderId="37" xfId="2" applyFont="1" applyFill="1" applyBorder="1" applyAlignment="1">
      <alignment horizontal="left" vertical="center" indent="1"/>
    </xf>
    <xf numFmtId="0" fontId="24" fillId="0" borderId="38" xfId="2" applyFont="1" applyFill="1" applyBorder="1" applyAlignment="1">
      <alignment horizontal="left" vertical="center" indent="1"/>
    </xf>
    <xf numFmtId="177" fontId="26" fillId="0" borderId="3" xfId="2" applyNumberFormat="1" applyFont="1" applyFill="1" applyBorder="1" applyAlignment="1">
      <alignment horizontal="center" vertical="center"/>
    </xf>
    <xf numFmtId="0" fontId="6" fillId="0" borderId="20" xfId="2" applyFont="1" applyFill="1" applyBorder="1" applyAlignment="1">
      <alignment horizontal="left" vertical="center" wrapText="1" indent="1"/>
    </xf>
    <xf numFmtId="0" fontId="6" fillId="0" borderId="37" xfId="2" applyFont="1" applyFill="1" applyBorder="1" applyAlignment="1">
      <alignment horizontal="left" vertical="center" wrapText="1" indent="1"/>
    </xf>
    <xf numFmtId="0" fontId="6" fillId="0" borderId="38" xfId="2" applyFont="1" applyFill="1" applyBorder="1" applyAlignment="1">
      <alignment horizontal="left" vertical="center" wrapText="1" indent="1"/>
    </xf>
    <xf numFmtId="0" fontId="23" fillId="0" borderId="23" xfId="2" quotePrefix="1" applyFont="1" applyFill="1" applyBorder="1" applyAlignment="1">
      <alignment horizontal="distributed" vertical="center"/>
    </xf>
    <xf numFmtId="177" fontId="22" fillId="0" borderId="24" xfId="2" applyNumberFormat="1" applyFont="1" applyFill="1" applyBorder="1" applyAlignment="1">
      <alignment horizontal="center" vertical="center"/>
    </xf>
    <xf numFmtId="177" fontId="22" fillId="0" borderId="43" xfId="2" applyNumberFormat="1" applyFont="1" applyFill="1" applyBorder="1" applyAlignment="1">
      <alignment horizontal="center" vertical="center"/>
    </xf>
    <xf numFmtId="177" fontId="22" fillId="0" borderId="23" xfId="2" applyNumberFormat="1" applyFont="1" applyFill="1" applyBorder="1" applyAlignment="1">
      <alignment horizontal="center" vertical="center"/>
    </xf>
    <xf numFmtId="177" fontId="23" fillId="0" borderId="25" xfId="2" applyNumberFormat="1" applyFont="1" applyFill="1" applyBorder="1" applyAlignment="1">
      <alignment horizontal="right" vertical="center"/>
    </xf>
    <xf numFmtId="0" fontId="6" fillId="0" borderId="28" xfId="2" applyFont="1" applyFill="1" applyBorder="1" applyAlignment="1">
      <alignment horizontal="left" vertical="center" wrapText="1" indent="1"/>
    </xf>
    <xf numFmtId="0" fontId="6" fillId="0" borderId="29" xfId="2" applyFont="1" applyFill="1" applyBorder="1" applyAlignment="1">
      <alignment horizontal="left" vertical="center" wrapText="1" indent="1"/>
    </xf>
    <xf numFmtId="0" fontId="23" fillId="0" borderId="11" xfId="2" quotePrefix="1" applyFont="1" applyFill="1" applyBorder="1" applyAlignment="1">
      <alignment horizontal="distributed" vertical="center"/>
    </xf>
    <xf numFmtId="177" fontId="22" fillId="0" borderId="40" xfId="2" applyNumberFormat="1" applyFont="1" applyFill="1" applyBorder="1" applyAlignment="1">
      <alignment horizontal="center" vertical="center"/>
    </xf>
    <xf numFmtId="177" fontId="22" fillId="0" borderId="41" xfId="2" applyNumberFormat="1" applyFont="1" applyFill="1" applyBorder="1" applyAlignment="1">
      <alignment horizontal="center" vertical="center"/>
    </xf>
    <xf numFmtId="177" fontId="6" fillId="0" borderId="11" xfId="2" applyNumberFormat="1" applyFont="1" applyFill="1" applyBorder="1" applyAlignment="1">
      <alignment horizontal="distributed" vertical="center"/>
    </xf>
    <xf numFmtId="177" fontId="22" fillId="0" borderId="31" xfId="2" applyNumberFormat="1" applyFont="1" applyFill="1" applyBorder="1" applyAlignment="1">
      <alignment horizontal="center" vertical="center"/>
    </xf>
    <xf numFmtId="177" fontId="23" fillId="0" borderId="32" xfId="2" applyNumberFormat="1" applyFont="1" applyFill="1" applyBorder="1" applyAlignment="1">
      <alignment horizontal="right" vertical="center"/>
    </xf>
    <xf numFmtId="0" fontId="6" fillId="0" borderId="33" xfId="2" applyFont="1" applyFill="1" applyBorder="1" applyAlignment="1">
      <alignment horizontal="left" vertical="center" wrapText="1" indent="1"/>
    </xf>
    <xf numFmtId="0" fontId="6" fillId="0" borderId="34" xfId="2" applyFont="1" applyFill="1" applyBorder="1" applyAlignment="1">
      <alignment horizontal="left" vertical="center" wrapText="1" indent="1"/>
    </xf>
    <xf numFmtId="177" fontId="6" fillId="0" borderId="0" xfId="2" applyNumberFormat="1" applyFont="1" applyFill="1" applyBorder="1" applyAlignment="1">
      <alignment horizontal="distributed" vertical="center" wrapText="1"/>
    </xf>
    <xf numFmtId="177" fontId="22" fillId="0" borderId="15" xfId="2" applyNumberFormat="1" applyFont="1" applyFill="1" applyBorder="1" applyAlignment="1">
      <alignment horizontal="distributed" vertical="center" indent="12"/>
    </xf>
    <xf numFmtId="177" fontId="22" fillId="0" borderId="16" xfId="2" applyNumberFormat="1" applyFont="1" applyFill="1" applyBorder="1" applyAlignment="1">
      <alignment horizontal="distributed" vertical="center" indent="12"/>
    </xf>
    <xf numFmtId="177" fontId="22" fillId="0" borderId="17" xfId="2" applyNumberFormat="1" applyFont="1" applyFill="1" applyBorder="1" applyAlignment="1">
      <alignment horizontal="distributed" vertical="center" indent="12"/>
    </xf>
    <xf numFmtId="0" fontId="22" fillId="0" borderId="37" xfId="2" applyFont="1" applyFill="1" applyBorder="1" applyAlignment="1">
      <alignment horizontal="left" vertical="center" indent="1"/>
    </xf>
    <xf numFmtId="0" fontId="22" fillId="0" borderId="38" xfId="2" applyFont="1" applyFill="1" applyBorder="1" applyAlignment="1">
      <alignment horizontal="left" vertical="center" indent="1"/>
    </xf>
    <xf numFmtId="0" fontId="27" fillId="0" borderId="0" xfId="2" applyFont="1" applyFill="1" applyAlignment="1">
      <alignment vertical="center"/>
    </xf>
    <xf numFmtId="176" fontId="5" fillId="0" borderId="15" xfId="2" applyNumberFormat="1" applyFont="1" applyFill="1" applyBorder="1" applyAlignment="1">
      <alignment horizontal="distributed" vertical="center" indent="33"/>
    </xf>
    <xf numFmtId="176" fontId="5" fillId="0" borderId="16" xfId="2" applyNumberFormat="1" applyFont="1" applyFill="1" applyBorder="1" applyAlignment="1">
      <alignment horizontal="distributed" vertical="center" indent="33"/>
    </xf>
    <xf numFmtId="176" fontId="5" fillId="0" borderId="35" xfId="2" applyNumberFormat="1" applyFont="1" applyFill="1" applyBorder="1" applyAlignment="1">
      <alignment horizontal="distributed" vertical="center" indent="33"/>
    </xf>
    <xf numFmtId="176" fontId="6" fillId="0" borderId="36" xfId="2" applyNumberFormat="1" applyFont="1" applyFill="1" applyBorder="1" applyAlignment="1">
      <alignment horizontal="center" vertical="center"/>
    </xf>
    <xf numFmtId="176" fontId="6" fillId="0" borderId="7" xfId="2" applyNumberFormat="1" applyFont="1" applyFill="1" applyBorder="1" applyAlignment="1">
      <alignment horizontal="center" vertical="center"/>
    </xf>
    <xf numFmtId="176" fontId="6" fillId="0" borderId="7" xfId="2" applyNumberFormat="1" applyFont="1" applyFill="1" applyBorder="1" applyAlignment="1">
      <alignment horizontal="center" vertical="center"/>
    </xf>
    <xf numFmtId="176" fontId="6" fillId="0" borderId="6" xfId="2" applyNumberFormat="1" applyFont="1" applyFill="1" applyBorder="1" applyAlignment="1">
      <alignment horizontal="center" vertical="center" shrinkToFit="1"/>
    </xf>
    <xf numFmtId="176" fontId="6" fillId="0" borderId="7" xfId="2" applyNumberFormat="1" applyFont="1" applyFill="1" applyBorder="1" applyAlignment="1">
      <alignment horizontal="center" vertical="center" shrinkToFit="1"/>
    </xf>
    <xf numFmtId="176" fontId="6" fillId="0" borderId="37" xfId="2" applyNumberFormat="1" applyFont="1" applyFill="1" applyBorder="1" applyAlignment="1">
      <alignment horizontal="center" vertical="center"/>
    </xf>
    <xf numFmtId="176" fontId="6" fillId="0" borderId="38" xfId="2" applyNumberFormat="1" applyFont="1" applyFill="1" applyBorder="1" applyAlignment="1">
      <alignment horizontal="center" vertical="center"/>
    </xf>
    <xf numFmtId="177" fontId="22" fillId="0" borderId="43" xfId="2" applyNumberFormat="1" applyFont="1" applyFill="1" applyBorder="1" applyAlignment="1">
      <alignment horizontal="right" vertical="center"/>
    </xf>
    <xf numFmtId="177" fontId="6" fillId="0" borderId="13" xfId="2" applyNumberFormat="1" applyFont="1" applyFill="1" applyBorder="1" applyAlignment="1">
      <alignment horizontal="center" vertical="center"/>
    </xf>
    <xf numFmtId="177" fontId="6" fillId="0" borderId="7" xfId="2" applyNumberFormat="1" applyFont="1" applyFill="1" applyBorder="1" applyAlignment="1">
      <alignment horizontal="center" vertical="center"/>
    </xf>
    <xf numFmtId="177" fontId="6" fillId="0" borderId="6" xfId="2" applyNumberFormat="1" applyFont="1" applyFill="1" applyBorder="1" applyAlignment="1">
      <alignment horizontal="right" vertical="center"/>
    </xf>
    <xf numFmtId="41" fontId="6" fillId="0" borderId="8" xfId="2" applyNumberFormat="1" applyFont="1" applyFill="1" applyBorder="1" applyAlignment="1">
      <alignment vertical="center"/>
    </xf>
    <xf numFmtId="177" fontId="22" fillId="0" borderId="1" xfId="2" applyNumberFormat="1" applyFont="1" applyFill="1" applyBorder="1" applyAlignment="1">
      <alignment horizontal="center" vertical="center"/>
    </xf>
    <xf numFmtId="177" fontId="22" fillId="0" borderId="3" xfId="2" applyNumberFormat="1" applyFont="1" applyFill="1" applyBorder="1" applyAlignment="1">
      <alignment horizontal="center" vertical="center"/>
    </xf>
    <xf numFmtId="177" fontId="6" fillId="0" borderId="22" xfId="2" applyNumberFormat="1" applyFont="1" applyFill="1" applyBorder="1" applyAlignment="1">
      <alignment horizontal="center" vertical="center"/>
    </xf>
    <xf numFmtId="177" fontId="6" fillId="0" borderId="24" xfId="2" applyNumberFormat="1" applyFont="1" applyFill="1" applyBorder="1" applyAlignment="1">
      <alignment horizontal="center" vertical="center"/>
    </xf>
    <xf numFmtId="177" fontId="6" fillId="0" borderId="23" xfId="2" applyNumberFormat="1" applyFont="1" applyFill="1" applyBorder="1" applyAlignment="1">
      <alignment horizontal="center" vertical="center"/>
    </xf>
    <xf numFmtId="0" fontId="22" fillId="0" borderId="30" xfId="2" quotePrefix="1" applyFont="1" applyFill="1" applyBorder="1" applyAlignment="1">
      <alignment horizontal="center" vertical="center"/>
    </xf>
    <xf numFmtId="0" fontId="22" fillId="0" borderId="31" xfId="2" quotePrefix="1" applyFont="1" applyFill="1" applyBorder="1" applyAlignment="1">
      <alignment horizontal="distributed" vertical="center" wrapText="1"/>
    </xf>
    <xf numFmtId="177" fontId="23" fillId="0" borderId="42" xfId="2" applyNumberFormat="1" applyFont="1" applyFill="1" applyBorder="1" applyAlignment="1">
      <alignment horizontal="center" vertical="center"/>
    </xf>
    <xf numFmtId="177" fontId="23" fillId="0" borderId="32" xfId="2" applyNumberFormat="1" applyFont="1" applyFill="1" applyBorder="1" applyAlignment="1">
      <alignment horizontal="center" vertical="center"/>
    </xf>
    <xf numFmtId="41" fontId="22" fillId="0" borderId="42" xfId="2" applyNumberFormat="1" applyFont="1" applyFill="1" applyBorder="1" applyAlignment="1">
      <alignment vertical="center"/>
    </xf>
    <xf numFmtId="0" fontId="24" fillId="0" borderId="33" xfId="2" applyFont="1" applyFill="1" applyBorder="1" applyAlignment="1">
      <alignment horizontal="left" vertical="center" indent="1"/>
    </xf>
    <xf numFmtId="0" fontId="24" fillId="0" borderId="34" xfId="2" applyFont="1" applyFill="1" applyBorder="1" applyAlignment="1">
      <alignment horizontal="left" vertical="center" indent="1"/>
    </xf>
    <xf numFmtId="177" fontId="6" fillId="0" borderId="8" xfId="2" applyNumberFormat="1" applyFont="1" applyFill="1" applyBorder="1" applyAlignment="1">
      <alignment horizontal="center" vertical="center"/>
    </xf>
    <xf numFmtId="177" fontId="6" fillId="0" borderId="1" xfId="2" applyNumberFormat="1" applyFont="1" applyFill="1" applyBorder="1" applyAlignment="1">
      <alignment horizontal="center" vertical="center"/>
    </xf>
    <xf numFmtId="177" fontId="22" fillId="0" borderId="4" xfId="2" applyNumberFormat="1" applyFont="1" applyFill="1" applyBorder="1" applyAlignment="1">
      <alignment horizontal="right" vertical="center"/>
    </xf>
    <xf numFmtId="41" fontId="6" fillId="0" borderId="3" xfId="2" applyNumberFormat="1" applyFont="1" applyFill="1" applyBorder="1" applyAlignment="1">
      <alignment vertical="center"/>
    </xf>
    <xf numFmtId="0" fontId="6" fillId="0" borderId="70" xfId="2" applyFont="1" applyFill="1" applyBorder="1" applyAlignment="1">
      <alignment horizontal="left" vertical="center" indent="1"/>
    </xf>
    <xf numFmtId="0" fontId="6" fillId="0" borderId="72" xfId="2" applyFont="1" applyFill="1" applyBorder="1" applyAlignment="1">
      <alignment horizontal="left" vertical="center" indent="1"/>
    </xf>
    <xf numFmtId="177" fontId="6" fillId="0" borderId="16" xfId="2" applyNumberFormat="1" applyFont="1" applyFill="1" applyBorder="1" applyAlignment="1">
      <alignment horizontal="center" vertical="center"/>
    </xf>
    <xf numFmtId="0" fontId="23" fillId="0" borderId="2" xfId="2" quotePrefix="1" applyFont="1" applyFill="1" applyBorder="1" applyAlignment="1">
      <alignment horizontal="distributed" vertical="center"/>
    </xf>
    <xf numFmtId="177" fontId="22" fillId="0" borderId="16" xfId="2" applyNumberFormat="1" applyFont="1" applyFill="1" applyBorder="1" applyAlignment="1">
      <alignment horizontal="center" vertical="center"/>
    </xf>
    <xf numFmtId="177" fontId="6" fillId="0" borderId="36" xfId="2" applyNumberFormat="1" applyFont="1" applyFill="1" applyBorder="1" applyAlignment="1">
      <alignment horizontal="center" vertical="center"/>
    </xf>
    <xf numFmtId="0" fontId="6" fillId="0" borderId="7" xfId="2" quotePrefix="1" applyFont="1" applyFill="1" applyBorder="1" applyAlignment="1">
      <alignment horizontal="distributed" vertical="center"/>
    </xf>
    <xf numFmtId="41" fontId="6" fillId="0" borderId="24" xfId="2" applyNumberFormat="1" applyFont="1" applyFill="1" applyBorder="1" applyAlignment="1">
      <alignment vertical="center"/>
    </xf>
    <xf numFmtId="0" fontId="6" fillId="0" borderId="44" xfId="2" applyFont="1" applyFill="1" applyBorder="1" applyAlignment="1">
      <alignment horizontal="left" vertical="center" indent="1"/>
    </xf>
    <xf numFmtId="0" fontId="6" fillId="0" borderId="78" xfId="2" applyFont="1" applyFill="1" applyBorder="1" applyAlignment="1">
      <alignment horizontal="left" vertical="center" indent="1"/>
    </xf>
    <xf numFmtId="177" fontId="26" fillId="0" borderId="41" xfId="2" applyNumberFormat="1" applyFont="1" applyFill="1" applyBorder="1" applyAlignment="1">
      <alignment horizontal="center" vertical="center"/>
    </xf>
    <xf numFmtId="0" fontId="6" fillId="0" borderId="18" xfId="2" applyFont="1" applyFill="1" applyBorder="1" applyAlignment="1">
      <alignment horizontal="left" vertical="center" indent="1"/>
    </xf>
    <xf numFmtId="0" fontId="6" fillId="0" borderId="16" xfId="2" applyFont="1" applyFill="1" applyBorder="1" applyAlignment="1">
      <alignment horizontal="left" vertical="center" indent="1"/>
    </xf>
    <xf numFmtId="0" fontId="6" fillId="0" borderId="35" xfId="2" applyFont="1" applyFill="1" applyBorder="1" applyAlignment="1">
      <alignment horizontal="left" vertical="center" indent="1"/>
    </xf>
    <xf numFmtId="177" fontId="26" fillId="0" borderId="0" xfId="2" applyNumberFormat="1" applyFont="1" applyFill="1" applyBorder="1" applyAlignment="1">
      <alignment horizontal="center" vertical="center"/>
    </xf>
    <xf numFmtId="0" fontId="22" fillId="0" borderId="19" xfId="2" applyFont="1" applyFill="1" applyBorder="1" applyAlignment="1">
      <alignment horizontal="left" vertical="center" indent="1"/>
    </xf>
    <xf numFmtId="0" fontId="22" fillId="0" borderId="20" xfId="2" applyFont="1" applyFill="1" applyBorder="1" applyAlignment="1">
      <alignment horizontal="left" vertical="center" indent="1"/>
    </xf>
    <xf numFmtId="176" fontId="3" fillId="0" borderId="0" xfId="2" applyNumberFormat="1" applyFont="1" applyFill="1" applyBorder="1" applyAlignment="1">
      <alignment horizontal="right"/>
    </xf>
    <xf numFmtId="176" fontId="3" fillId="0" borderId="0" xfId="2" applyNumberFormat="1" applyFont="1" applyFill="1" applyBorder="1" applyAlignment="1">
      <alignment horizontal="left"/>
    </xf>
    <xf numFmtId="176" fontId="3" fillId="0" borderId="14" xfId="2" applyNumberFormat="1" applyFont="1" applyFill="1" applyBorder="1" applyAlignment="1">
      <alignment horizontal="right"/>
    </xf>
    <xf numFmtId="176" fontId="3" fillId="0" borderId="22" xfId="2" applyNumberFormat="1" applyFont="1" applyFill="1" applyBorder="1" applyAlignment="1">
      <alignment horizontal="center" vertical="center"/>
    </xf>
    <xf numFmtId="176" fontId="3" fillId="0" borderId="23" xfId="2" applyNumberFormat="1" applyFont="1" applyFill="1" applyBorder="1" applyAlignment="1">
      <alignment horizontal="right"/>
    </xf>
    <xf numFmtId="176" fontId="3" fillId="0" borderId="23" xfId="2" applyNumberFormat="1" applyFont="1" applyFill="1" applyBorder="1" applyAlignment="1">
      <alignment horizontal="left"/>
    </xf>
    <xf numFmtId="176" fontId="3" fillId="0" borderId="46" xfId="2" applyNumberFormat="1" applyFont="1" applyFill="1" applyBorder="1" applyAlignment="1">
      <alignment horizontal="right"/>
    </xf>
    <xf numFmtId="176" fontId="3" fillId="0" borderId="10" xfId="2" applyNumberFormat="1" applyFont="1" applyFill="1" applyBorder="1" applyAlignment="1">
      <alignment horizontal="center" vertical="center"/>
    </xf>
    <xf numFmtId="176" fontId="3" fillId="0" borderId="11" xfId="2" applyNumberFormat="1" applyFont="1" applyFill="1" applyBorder="1" applyAlignment="1">
      <alignment horizontal="distributed" vertical="center"/>
    </xf>
    <xf numFmtId="176" fontId="3" fillId="0" borderId="11" xfId="2" applyNumberFormat="1" applyFont="1" applyFill="1" applyBorder="1" applyAlignment="1">
      <alignment horizontal="center" vertical="center"/>
    </xf>
    <xf numFmtId="176" fontId="3" fillId="0" borderId="11" xfId="2" applyNumberFormat="1" applyFont="1" applyFill="1" applyBorder="1"/>
    <xf numFmtId="176" fontId="3" fillId="0" borderId="12" xfId="2" applyNumberFormat="1" applyFont="1" applyFill="1" applyBorder="1"/>
    <xf numFmtId="176" fontId="5" fillId="0" borderId="13" xfId="2" applyNumberFormat="1" applyFont="1" applyFill="1" applyBorder="1" applyAlignment="1">
      <alignment horizontal="center" vertical="top"/>
    </xf>
    <xf numFmtId="176" fontId="5" fillId="0" borderId="0" xfId="2" applyNumberFormat="1" applyFont="1" applyFill="1" applyBorder="1" applyAlignment="1">
      <alignment horizontal="center" vertical="top"/>
    </xf>
    <xf numFmtId="176" fontId="5" fillId="0" borderId="14" xfId="2" applyNumberFormat="1" applyFont="1" applyFill="1" applyBorder="1" applyAlignment="1">
      <alignment horizontal="center" vertical="top"/>
    </xf>
    <xf numFmtId="177" fontId="6" fillId="0" borderId="3" xfId="2" applyNumberFormat="1" applyFont="1" applyFill="1" applyBorder="1" applyAlignment="1">
      <alignment horizontal="center" vertical="center"/>
    </xf>
    <xf numFmtId="177" fontId="26" fillId="0" borderId="18" xfId="2" applyNumberFormat="1" applyFont="1" applyFill="1" applyBorder="1" applyAlignment="1">
      <alignment horizontal="center" vertical="center"/>
    </xf>
    <xf numFmtId="177" fontId="22" fillId="0" borderId="1" xfId="2" applyNumberFormat="1" applyFont="1" applyFill="1" applyBorder="1" applyAlignment="1">
      <alignment horizontal="right" vertical="center"/>
    </xf>
    <xf numFmtId="176" fontId="3" fillId="0" borderId="11" xfId="2" applyNumberFormat="1" applyFont="1" applyFill="1" applyBorder="1" applyAlignment="1">
      <alignment horizontal="right"/>
    </xf>
    <xf numFmtId="176" fontId="3" fillId="0" borderId="11" xfId="2" applyNumberFormat="1" applyFont="1" applyFill="1" applyBorder="1" applyAlignment="1">
      <alignment horizontal="left"/>
    </xf>
    <xf numFmtId="177" fontId="6" fillId="0" borderId="40" xfId="2" applyNumberFormat="1" applyFont="1" applyFill="1" applyBorder="1" applyAlignment="1">
      <alignment horizontal="center" vertical="center"/>
    </xf>
    <xf numFmtId="177" fontId="6" fillId="0" borderId="42" xfId="2" applyNumberFormat="1" applyFont="1" applyFill="1" applyBorder="1" applyAlignment="1">
      <alignment horizontal="center" vertical="center"/>
    </xf>
    <xf numFmtId="177" fontId="22" fillId="0" borderId="7" xfId="2" applyNumberFormat="1" applyFont="1" applyFill="1" applyBorder="1" applyAlignment="1">
      <alignment horizontal="distributed" vertical="center"/>
    </xf>
    <xf numFmtId="0" fontId="25" fillId="0" borderId="0" xfId="2" applyFont="1" applyFill="1" applyBorder="1" applyAlignment="1">
      <alignment vertical="center"/>
    </xf>
    <xf numFmtId="177" fontId="22" fillId="0" borderId="39" xfId="2" applyNumberFormat="1" applyFont="1" applyFill="1" applyBorder="1" applyAlignment="1">
      <alignment horizontal="center" vertical="center"/>
    </xf>
    <xf numFmtId="177" fontId="22" fillId="0" borderId="26" xfId="2" applyNumberFormat="1" applyFont="1" applyFill="1" applyBorder="1" applyAlignment="1">
      <alignment horizontal="distributed" vertical="center"/>
    </xf>
    <xf numFmtId="177" fontId="6" fillId="0" borderId="27" xfId="2" applyNumberFormat="1" applyFont="1" applyFill="1" applyBorder="1" applyAlignment="1">
      <alignment horizontal="center" vertical="center"/>
    </xf>
    <xf numFmtId="0" fontId="25" fillId="0" borderId="25" xfId="2" applyFont="1" applyFill="1" applyBorder="1" applyAlignment="1">
      <alignment vertical="center"/>
    </xf>
    <xf numFmtId="176" fontId="6" fillId="0" borderId="42" xfId="2" applyNumberFormat="1" applyFont="1" applyFill="1" applyBorder="1" applyAlignment="1">
      <alignment horizontal="center" vertical="center"/>
    </xf>
    <xf numFmtId="176" fontId="6" fillId="0" borderId="42" xfId="2" applyNumberFormat="1" applyFont="1" applyFill="1" applyBorder="1" applyAlignment="1">
      <alignment horizontal="center" vertical="center" shrinkToFit="1"/>
    </xf>
    <xf numFmtId="41" fontId="6" fillId="0" borderId="5" xfId="2" applyNumberFormat="1" applyFont="1" applyFill="1" applyBorder="1" applyAlignment="1">
      <alignment vertical="center"/>
    </xf>
    <xf numFmtId="0" fontId="6" fillId="0" borderId="71" xfId="2" applyFont="1" applyFill="1" applyBorder="1" applyAlignment="1">
      <alignment horizontal="left" vertical="center" wrapText="1" indent="1"/>
    </xf>
    <xf numFmtId="0" fontId="6" fillId="0" borderId="76" xfId="2" applyFont="1" applyFill="1" applyBorder="1" applyAlignment="1">
      <alignment horizontal="left" vertical="center" wrapText="1" indent="1"/>
    </xf>
    <xf numFmtId="177" fontId="6" fillId="0" borderId="41" xfId="2" applyNumberFormat="1" applyFont="1" applyFill="1" applyBorder="1" applyAlignment="1">
      <alignment horizontal="center" vertical="center"/>
    </xf>
    <xf numFmtId="177" fontId="22" fillId="0" borderId="36" xfId="2" applyNumberFormat="1" applyFont="1" applyFill="1" applyBorder="1" applyAlignment="1">
      <alignment horizontal="distributed" vertical="center" indent="12"/>
    </xf>
    <xf numFmtId="177" fontId="22" fillId="0" borderId="7" xfId="2" applyNumberFormat="1" applyFont="1" applyFill="1" applyBorder="1" applyAlignment="1">
      <alignment horizontal="distributed" vertical="center" indent="12"/>
    </xf>
    <xf numFmtId="177" fontId="22" fillId="0" borderId="8" xfId="2" applyNumberFormat="1" applyFont="1" applyFill="1" applyBorder="1" applyAlignment="1">
      <alignment horizontal="distributed" vertical="center" indent="12"/>
    </xf>
    <xf numFmtId="177" fontId="23" fillId="0" borderId="0" xfId="2" applyNumberFormat="1" applyFont="1" applyFill="1" applyBorder="1" applyAlignment="1">
      <alignment horizontal="right" vertical="center"/>
    </xf>
    <xf numFmtId="41" fontId="6" fillId="0" borderId="0" xfId="2" applyNumberFormat="1" applyFont="1" applyFill="1" applyBorder="1" applyAlignment="1">
      <alignment vertical="center"/>
    </xf>
    <xf numFmtId="0" fontId="6" fillId="0" borderId="0" xfId="2" applyFont="1" applyFill="1" applyBorder="1" applyAlignment="1">
      <alignment horizontal="left" vertical="center" wrapText="1" indent="1"/>
    </xf>
    <xf numFmtId="0" fontId="6" fillId="0" borderId="14" xfId="2" applyFont="1" applyFill="1" applyBorder="1" applyAlignment="1">
      <alignment horizontal="left" vertical="center" wrapText="1" indent="1"/>
    </xf>
    <xf numFmtId="0" fontId="22" fillId="0" borderId="23" xfId="2" quotePrefix="1" applyFont="1" applyFill="1" applyBorder="1" applyAlignment="1">
      <alignment horizontal="distributed" vertical="center"/>
    </xf>
    <xf numFmtId="177" fontId="22" fillId="0" borderId="23" xfId="2" applyNumberFormat="1" applyFont="1" applyFill="1" applyBorder="1" applyAlignment="1">
      <alignment horizontal="right" vertical="center"/>
    </xf>
    <xf numFmtId="41" fontId="6" fillId="0" borderId="23" xfId="2" applyNumberFormat="1" applyFont="1" applyFill="1" applyBorder="1" applyAlignment="1">
      <alignment vertical="center"/>
    </xf>
    <xf numFmtId="0" fontId="6" fillId="0" borderId="23" xfId="2" applyFont="1" applyFill="1" applyBorder="1" applyAlignment="1">
      <alignment horizontal="left" vertical="center" wrapText="1" indent="1"/>
    </xf>
    <xf numFmtId="0" fontId="6" fillId="0" borderId="46" xfId="2" applyFont="1" applyFill="1" applyBorder="1" applyAlignment="1">
      <alignment horizontal="left" vertical="center" wrapText="1" indent="1"/>
    </xf>
    <xf numFmtId="177" fontId="26" fillId="0" borderId="0" xfId="2" applyNumberFormat="1" applyFont="1" applyFill="1" applyBorder="1" applyAlignment="1">
      <alignment horizontal="right" vertical="center"/>
    </xf>
    <xf numFmtId="176" fontId="5" fillId="0" borderId="10" xfId="2" applyNumberFormat="1" applyFont="1" applyFill="1" applyBorder="1" applyAlignment="1">
      <alignment horizontal="center"/>
    </xf>
    <xf numFmtId="176" fontId="5" fillId="0" borderId="11" xfId="2" applyNumberFormat="1" applyFont="1" applyFill="1" applyBorder="1" applyAlignment="1">
      <alignment horizontal="center"/>
    </xf>
    <xf numFmtId="176" fontId="5" fillId="0" borderId="12" xfId="2" applyNumberFormat="1" applyFont="1" applyFill="1" applyBorder="1" applyAlignment="1">
      <alignment horizontal="center"/>
    </xf>
    <xf numFmtId="176" fontId="3" fillId="0" borderId="13" xfId="2" applyNumberFormat="1" applyFont="1" applyFill="1" applyBorder="1" applyAlignment="1">
      <alignment horizontal="center" vertical="center"/>
    </xf>
    <xf numFmtId="176" fontId="3" fillId="0" borderId="0" xfId="2" applyNumberFormat="1" applyFont="1" applyFill="1" applyBorder="1" applyAlignment="1">
      <alignment horizontal="center" vertical="center"/>
    </xf>
    <xf numFmtId="176" fontId="3" fillId="0" borderId="14" xfId="2" applyNumberFormat="1" applyFont="1" applyFill="1" applyBorder="1" applyAlignment="1">
      <alignment horizontal="center" vertical="center"/>
    </xf>
    <xf numFmtId="176" fontId="3" fillId="0" borderId="13" xfId="2" applyNumberFormat="1" applyFont="1" applyFill="1" applyBorder="1" applyAlignment="1">
      <alignment horizontal="left" vertical="center"/>
    </xf>
    <xf numFmtId="176" fontId="28" fillId="0" borderId="0" xfId="2" applyNumberFormat="1" applyFont="1" applyFill="1" applyBorder="1" applyAlignment="1">
      <alignment horizontal="left" vertical="center"/>
    </xf>
    <xf numFmtId="176" fontId="28" fillId="0" borderId="0" xfId="2" applyNumberFormat="1" applyFont="1" applyFill="1" applyBorder="1" applyAlignment="1">
      <alignment horizontal="right" vertical="center"/>
    </xf>
    <xf numFmtId="176" fontId="28" fillId="0" borderId="14" xfId="2" applyNumberFormat="1" applyFont="1" applyFill="1" applyBorder="1" applyAlignment="1">
      <alignment horizontal="right" vertical="top"/>
    </xf>
    <xf numFmtId="176" fontId="28" fillId="0" borderId="0" xfId="2" applyNumberFormat="1" applyFont="1" applyFill="1" applyAlignment="1">
      <alignment vertical="center"/>
    </xf>
    <xf numFmtId="176" fontId="29" fillId="0" borderId="13" xfId="2" applyNumberFormat="1" applyFont="1" applyFill="1" applyBorder="1" applyAlignment="1">
      <alignment horizontal="left" vertical="center"/>
    </xf>
    <xf numFmtId="176" fontId="27" fillId="0" borderId="0" xfId="2" applyNumberFormat="1" applyFont="1" applyFill="1" applyBorder="1" applyAlignment="1">
      <alignment horizontal="left" vertical="center"/>
    </xf>
    <xf numFmtId="176" fontId="29" fillId="0" borderId="0" xfId="2" applyNumberFormat="1" applyFont="1" applyFill="1" applyBorder="1" applyAlignment="1">
      <alignment horizontal="left" vertical="center"/>
    </xf>
    <xf numFmtId="176" fontId="29" fillId="0" borderId="0" xfId="2" applyNumberFormat="1" applyFont="1" applyFill="1" applyBorder="1" applyAlignment="1">
      <alignment horizontal="right" vertical="center"/>
    </xf>
    <xf numFmtId="176" fontId="29" fillId="0" borderId="14" xfId="2" applyNumberFormat="1" applyFont="1" applyFill="1" applyBorder="1" applyAlignment="1">
      <alignment horizontal="left" vertical="center"/>
    </xf>
    <xf numFmtId="176" fontId="29" fillId="0" borderId="0" xfId="2" applyNumberFormat="1" applyFont="1" applyFill="1" applyAlignment="1"/>
    <xf numFmtId="176" fontId="28" fillId="0" borderId="13" xfId="2" applyNumberFormat="1" applyFont="1" applyFill="1" applyBorder="1" applyAlignment="1">
      <alignment horizontal="left" vertical="center"/>
    </xf>
    <xf numFmtId="0" fontId="3" fillId="0" borderId="0" xfId="2" applyFont="1" applyFill="1" applyBorder="1" applyAlignment="1">
      <alignment horizontal="left" vertical="center"/>
    </xf>
    <xf numFmtId="187" fontId="3" fillId="0" borderId="0" xfId="2" applyNumberFormat="1" applyFont="1" applyFill="1" applyBorder="1" applyAlignment="1">
      <alignment vertical="center"/>
    </xf>
    <xf numFmtId="176" fontId="3" fillId="0" borderId="14" xfId="2" applyNumberFormat="1" applyFont="1" applyFill="1" applyBorder="1" applyAlignment="1">
      <alignment horizontal="left" vertical="center"/>
    </xf>
    <xf numFmtId="176" fontId="28" fillId="0" borderId="0" xfId="2" applyNumberFormat="1" applyFont="1" applyFill="1" applyAlignment="1"/>
    <xf numFmtId="176" fontId="3" fillId="0" borderId="13" xfId="2" quotePrefix="1" applyNumberFormat="1" applyFont="1" applyFill="1" applyBorder="1" applyAlignment="1">
      <alignment horizontal="left" vertical="center"/>
    </xf>
    <xf numFmtId="176" fontId="3" fillId="0" borderId="0" xfId="2" quotePrefix="1" applyNumberFormat="1" applyFont="1" applyFill="1" applyBorder="1" applyAlignment="1">
      <alignment horizontal="left" vertical="center"/>
    </xf>
    <xf numFmtId="176" fontId="3" fillId="0" borderId="0" xfId="2" applyNumberFormat="1" applyFont="1" applyFill="1" applyBorder="1" applyAlignment="1">
      <alignment horizontal="left" vertical="top"/>
    </xf>
    <xf numFmtId="176" fontId="3" fillId="0" borderId="14" xfId="2" applyNumberFormat="1" applyFont="1" applyFill="1" applyBorder="1" applyAlignment="1">
      <alignment horizontal="left" vertical="top"/>
    </xf>
    <xf numFmtId="0" fontId="3" fillId="0" borderId="13" xfId="2" quotePrefix="1" applyFont="1" applyFill="1" applyBorder="1" applyAlignment="1">
      <alignment horizontal="left" vertical="center"/>
    </xf>
    <xf numFmtId="177" fontId="3" fillId="0" borderId="0" xfId="2" applyNumberFormat="1" applyFont="1" applyFill="1" applyBorder="1" applyAlignment="1">
      <alignment horizontal="left" vertical="center"/>
    </xf>
    <xf numFmtId="0" fontId="3" fillId="0" borderId="14" xfId="2" applyFont="1" applyFill="1" applyBorder="1" applyAlignment="1">
      <alignment horizontal="left" vertical="center"/>
    </xf>
    <xf numFmtId="0" fontId="28" fillId="0" borderId="0" xfId="2" applyFont="1" applyFill="1" applyAlignment="1">
      <alignment vertical="center"/>
    </xf>
    <xf numFmtId="0" fontId="3" fillId="0" borderId="13" xfId="2" applyFont="1" applyFill="1" applyBorder="1" applyAlignment="1">
      <alignment horizontal="left" vertical="center"/>
    </xf>
    <xf numFmtId="0" fontId="3" fillId="0" borderId="0" xfId="2" quotePrefix="1" applyFont="1" applyFill="1" applyBorder="1" applyAlignment="1">
      <alignment horizontal="left" vertical="center"/>
    </xf>
    <xf numFmtId="187" fontId="3" fillId="0" borderId="2" xfId="2" applyNumberFormat="1" applyFont="1" applyFill="1" applyBorder="1" applyAlignment="1">
      <alignment vertical="center"/>
    </xf>
    <xf numFmtId="0" fontId="28" fillId="0" borderId="13" xfId="2" applyFont="1" applyFill="1" applyBorder="1" applyAlignment="1">
      <alignment horizontal="left" vertical="center"/>
    </xf>
    <xf numFmtId="176" fontId="28" fillId="0" borderId="0" xfId="2" quotePrefix="1" applyNumberFormat="1" applyFont="1" applyFill="1" applyBorder="1" applyAlignment="1">
      <alignment horizontal="left" vertical="center"/>
    </xf>
    <xf numFmtId="0" fontId="28" fillId="0" borderId="0" xfId="2" applyFont="1" applyFill="1" applyBorder="1" applyAlignment="1">
      <alignment horizontal="left" vertical="center"/>
    </xf>
    <xf numFmtId="177" fontId="28" fillId="0" borderId="0" xfId="2" applyNumberFormat="1" applyFont="1" applyFill="1" applyBorder="1" applyAlignment="1">
      <alignment horizontal="left" vertical="center"/>
    </xf>
    <xf numFmtId="187" fontId="28" fillId="0" borderId="0" xfId="2" applyNumberFormat="1" applyFont="1" applyFill="1" applyBorder="1" applyAlignment="1">
      <alignment vertical="center"/>
    </xf>
    <xf numFmtId="0" fontId="28" fillId="0" borderId="14" xfId="2" applyFont="1" applyFill="1" applyBorder="1" applyAlignment="1">
      <alignment horizontal="left" vertical="center"/>
    </xf>
    <xf numFmtId="0" fontId="28" fillId="0" borderId="0" xfId="2" quotePrefix="1" applyFont="1" applyFill="1" applyBorder="1" applyAlignment="1">
      <alignment horizontal="left" vertical="center"/>
    </xf>
    <xf numFmtId="187" fontId="28" fillId="0" borderId="7" xfId="2" applyNumberFormat="1" applyFont="1" applyFill="1" applyBorder="1" applyAlignment="1">
      <alignment vertical="center"/>
    </xf>
    <xf numFmtId="0" fontId="28" fillId="0" borderId="0" xfId="2" applyFont="1" applyFill="1" applyBorder="1" applyAlignment="1">
      <alignment horizontal="right" vertical="center"/>
    </xf>
    <xf numFmtId="0" fontId="29" fillId="0" borderId="13" xfId="2" applyFont="1" applyFill="1" applyBorder="1" applyAlignment="1">
      <alignment horizontal="left" vertical="center"/>
    </xf>
    <xf numFmtId="0" fontId="27" fillId="0" borderId="0" xfId="2" applyFont="1" applyFill="1" applyBorder="1" applyAlignment="1">
      <alignment horizontal="left" vertical="center"/>
    </xf>
    <xf numFmtId="0" fontId="29" fillId="0" borderId="0" xfId="2" applyFont="1" applyFill="1" applyBorder="1" applyAlignment="1">
      <alignment horizontal="left" vertical="center"/>
    </xf>
    <xf numFmtId="177" fontId="29" fillId="0" borderId="0" xfId="2" applyNumberFormat="1" applyFont="1" applyFill="1" applyBorder="1" applyAlignment="1">
      <alignment horizontal="left" vertical="center"/>
    </xf>
    <xf numFmtId="0" fontId="29" fillId="0" borderId="0" xfId="2" quotePrefix="1" applyFont="1" applyFill="1" applyBorder="1" applyAlignment="1">
      <alignment horizontal="left" vertical="center"/>
    </xf>
    <xf numFmtId="0" fontId="29" fillId="0" borderId="0" xfId="2" applyFont="1" applyFill="1" applyBorder="1" applyAlignment="1">
      <alignment horizontal="right" vertical="center"/>
    </xf>
    <xf numFmtId="0" fontId="29" fillId="0" borderId="14" xfId="2" applyFont="1" applyFill="1" applyBorder="1" applyAlignment="1">
      <alignment horizontal="left" vertical="center"/>
    </xf>
    <xf numFmtId="0" fontId="29" fillId="0" borderId="0" xfId="2" applyFont="1" applyFill="1" applyAlignment="1">
      <alignment vertical="center"/>
    </xf>
    <xf numFmtId="0" fontId="28" fillId="0" borderId="0" xfId="2" applyFont="1" applyFill="1" applyBorder="1" applyAlignment="1">
      <alignment vertical="center"/>
    </xf>
    <xf numFmtId="0" fontId="3" fillId="0" borderId="0" xfId="2" applyFont="1" applyFill="1" applyBorder="1" applyAlignment="1">
      <alignment vertical="center"/>
    </xf>
    <xf numFmtId="0" fontId="28" fillId="0" borderId="22" xfId="2" applyFont="1" applyFill="1" applyBorder="1" applyAlignment="1">
      <alignment horizontal="left" vertical="center"/>
    </xf>
    <xf numFmtId="176" fontId="28" fillId="0" borderId="23" xfId="2" quotePrefix="1" applyNumberFormat="1" applyFont="1" applyFill="1" applyBorder="1" applyAlignment="1">
      <alignment horizontal="left" vertical="center"/>
    </xf>
    <xf numFmtId="0" fontId="28" fillId="0" borderId="23" xfId="2" applyFont="1" applyFill="1" applyBorder="1" applyAlignment="1">
      <alignment horizontal="left" vertical="center"/>
    </xf>
    <xf numFmtId="177" fontId="28" fillId="0" borderId="23" xfId="2" applyNumberFormat="1" applyFont="1" applyFill="1" applyBorder="1" applyAlignment="1">
      <alignment horizontal="left" vertical="center"/>
    </xf>
    <xf numFmtId="0" fontId="28" fillId="0" borderId="23" xfId="2" applyFont="1" applyFill="1" applyBorder="1" applyAlignment="1">
      <alignment horizontal="right" vertical="center"/>
    </xf>
    <xf numFmtId="0" fontId="28" fillId="0" borderId="46" xfId="2" applyFont="1" applyFill="1" applyBorder="1" applyAlignment="1">
      <alignment horizontal="left" vertical="center"/>
    </xf>
    <xf numFmtId="0" fontId="28" fillId="0" borderId="10" xfId="2" applyFont="1" applyFill="1" applyBorder="1" applyAlignment="1">
      <alignment horizontal="left" vertical="center"/>
    </xf>
    <xf numFmtId="176" fontId="28" fillId="0" borderId="11" xfId="2" quotePrefix="1" applyNumberFormat="1" applyFont="1" applyFill="1" applyBorder="1" applyAlignment="1">
      <alignment horizontal="left" vertical="center"/>
    </xf>
    <xf numFmtId="0" fontId="28" fillId="0" borderId="11" xfId="2" applyFont="1" applyFill="1" applyBorder="1" applyAlignment="1">
      <alignment horizontal="left" vertical="center"/>
    </xf>
    <xf numFmtId="177" fontId="28" fillId="0" borderId="11" xfId="2" applyNumberFormat="1" applyFont="1" applyFill="1" applyBorder="1" applyAlignment="1">
      <alignment horizontal="left" vertical="center"/>
    </xf>
    <xf numFmtId="0" fontId="28" fillId="0" borderId="11" xfId="2" applyFont="1" applyFill="1" applyBorder="1" applyAlignment="1">
      <alignment horizontal="right" vertical="center"/>
    </xf>
    <xf numFmtId="0" fontId="28" fillId="0" borderId="12" xfId="2" applyFont="1" applyFill="1" applyBorder="1" applyAlignment="1">
      <alignment horizontal="left" vertical="center"/>
    </xf>
    <xf numFmtId="187" fontId="29" fillId="0" borderId="0" xfId="2" applyNumberFormat="1" applyFont="1" applyFill="1" applyBorder="1" applyAlignment="1">
      <alignment vertical="center"/>
    </xf>
    <xf numFmtId="176" fontId="28" fillId="0" borderId="14" xfId="2" applyNumberFormat="1" applyFont="1" applyFill="1" applyBorder="1" applyAlignment="1">
      <alignment horizontal="left" vertical="center"/>
    </xf>
    <xf numFmtId="176" fontId="28" fillId="0" borderId="13" xfId="2" quotePrefix="1" applyNumberFormat="1" applyFont="1" applyFill="1" applyBorder="1" applyAlignment="1">
      <alignment horizontal="left" vertical="center"/>
    </xf>
    <xf numFmtId="176" fontId="28" fillId="0" borderId="0" xfId="2" applyNumberFormat="1" applyFont="1" applyFill="1" applyBorder="1" applyAlignment="1">
      <alignment horizontal="left" vertical="top"/>
    </xf>
    <xf numFmtId="176" fontId="28" fillId="0" borderId="14" xfId="2" applyNumberFormat="1" applyFont="1" applyFill="1" applyBorder="1" applyAlignment="1">
      <alignment horizontal="left" vertical="top"/>
    </xf>
    <xf numFmtId="0" fontId="28" fillId="0" borderId="13" xfId="2" quotePrefix="1" applyFont="1" applyFill="1" applyBorder="1" applyAlignment="1">
      <alignment horizontal="left" vertical="center"/>
    </xf>
    <xf numFmtId="187" fontId="28" fillId="0" borderId="2" xfId="2" applyNumberFormat="1" applyFont="1" applyFill="1" applyBorder="1" applyAlignment="1">
      <alignment vertical="center"/>
    </xf>
    <xf numFmtId="0" fontId="27" fillId="0" borderId="13" xfId="2" applyFont="1" applyFill="1" applyBorder="1" applyAlignment="1">
      <alignment horizontal="left" vertical="center"/>
    </xf>
    <xf numFmtId="176" fontId="27" fillId="0" borderId="0" xfId="2" quotePrefix="1" applyNumberFormat="1" applyFont="1" applyFill="1" applyBorder="1" applyAlignment="1">
      <alignment horizontal="distributed" vertical="center" indent="1"/>
    </xf>
    <xf numFmtId="177" fontId="27" fillId="0" borderId="0" xfId="2" applyNumberFormat="1" applyFont="1" applyFill="1" applyBorder="1" applyAlignment="1">
      <alignment horizontal="left" vertical="center"/>
    </xf>
    <xf numFmtId="187" fontId="27" fillId="0" borderId="0" xfId="2" applyNumberFormat="1" applyFont="1" applyFill="1" applyBorder="1" applyAlignment="1">
      <alignment vertical="center"/>
    </xf>
    <xf numFmtId="0" fontId="27" fillId="0" borderId="14" xfId="2" applyFont="1" applyFill="1" applyBorder="1" applyAlignment="1">
      <alignment horizontal="left" vertical="center"/>
    </xf>
    <xf numFmtId="0" fontId="27" fillId="0" borderId="0" xfId="2" applyFont="1" applyFill="1" applyBorder="1" applyAlignment="1">
      <alignment horizontal="distributed" vertical="center" indent="1"/>
    </xf>
    <xf numFmtId="0" fontId="27" fillId="0" borderId="0" xfId="2" quotePrefix="1" applyFont="1" applyFill="1" applyBorder="1" applyAlignment="1">
      <alignment horizontal="left" vertical="center"/>
    </xf>
    <xf numFmtId="187" fontId="27" fillId="0" borderId="7" xfId="2" applyNumberFormat="1" applyFont="1" applyFill="1" applyBorder="1" applyAlignment="1">
      <alignment vertical="center"/>
    </xf>
    <xf numFmtId="187" fontId="27" fillId="0" borderId="0" xfId="2" applyNumberFormat="1" applyFont="1" applyFill="1" applyBorder="1" applyAlignment="1">
      <alignment vertical="center"/>
    </xf>
    <xf numFmtId="187" fontId="3" fillId="0" borderId="7" xfId="2" applyNumberFormat="1" applyFont="1" applyFill="1" applyBorder="1" applyAlignment="1">
      <alignment vertical="center"/>
    </xf>
    <xf numFmtId="187" fontId="27" fillId="0" borderId="2" xfId="2" applyNumberFormat="1" applyFont="1" applyFill="1" applyBorder="1" applyAlignment="1">
      <alignment vertical="center"/>
    </xf>
    <xf numFmtId="176" fontId="28" fillId="0" borderId="11" xfId="2" quotePrefix="1" applyNumberFormat="1" applyFont="1" applyFill="1" applyBorder="1" applyAlignment="1">
      <alignment horizontal="left" vertical="center"/>
    </xf>
    <xf numFmtId="0" fontId="28" fillId="0" borderId="11" xfId="2" applyFont="1" applyFill="1" applyBorder="1" applyAlignment="1">
      <alignment horizontal="left" vertical="center"/>
    </xf>
    <xf numFmtId="177" fontId="28" fillId="0" borderId="11" xfId="2" applyNumberFormat="1" applyFont="1" applyFill="1" applyBorder="1" applyAlignment="1">
      <alignment horizontal="left" vertical="center"/>
    </xf>
    <xf numFmtId="176" fontId="28" fillId="0" borderId="0" xfId="2" applyNumberFormat="1" applyFont="1" applyFill="1" applyAlignment="1">
      <alignment horizontal="left"/>
    </xf>
    <xf numFmtId="176" fontId="28" fillId="0" borderId="0" xfId="2" applyNumberFormat="1" applyFont="1" applyFill="1" applyAlignment="1">
      <alignment horizontal="right"/>
    </xf>
    <xf numFmtId="186" fontId="6" fillId="0" borderId="4" xfId="3" applyNumberFormat="1" applyFont="1" applyFill="1" applyBorder="1" applyAlignment="1">
      <alignment vertical="center" shrinkToFit="1"/>
    </xf>
    <xf numFmtId="186" fontId="6" fillId="0" borderId="0" xfId="3" applyNumberFormat="1" applyFont="1" applyFill="1" applyBorder="1" applyAlignment="1">
      <alignment vertical="center" shrinkToFit="1"/>
    </xf>
    <xf numFmtId="186" fontId="6" fillId="0" borderId="5" xfId="3" applyNumberFormat="1" applyFont="1" applyFill="1" applyBorder="1" applyAlignment="1">
      <alignment vertical="center" shrinkToFit="1"/>
    </xf>
    <xf numFmtId="185" fontId="6" fillId="0" borderId="4" xfId="3" applyNumberFormat="1" applyFont="1" applyFill="1" applyBorder="1" applyAlignment="1">
      <alignment vertical="center" shrinkToFit="1"/>
    </xf>
    <xf numFmtId="185" fontId="6" fillId="0" borderId="0" xfId="3" applyNumberFormat="1" applyFont="1" applyFill="1" applyBorder="1" applyAlignment="1">
      <alignment vertical="center" shrinkToFit="1"/>
    </xf>
    <xf numFmtId="185" fontId="6" fillId="0" borderId="5" xfId="3" applyNumberFormat="1" applyFont="1" applyFill="1" applyBorder="1" applyAlignment="1">
      <alignment vertical="center" shrinkToFit="1"/>
    </xf>
    <xf numFmtId="184" fontId="6" fillId="0" borderId="4" xfId="3" applyNumberFormat="1" applyFont="1" applyFill="1" applyBorder="1" applyAlignment="1">
      <alignment vertical="center" shrinkToFit="1"/>
    </xf>
    <xf numFmtId="184" fontId="6" fillId="0" borderId="0" xfId="3" applyNumberFormat="1" applyFont="1" applyFill="1" applyBorder="1" applyAlignment="1">
      <alignment vertical="center" shrinkToFit="1"/>
    </xf>
    <xf numFmtId="184" fontId="6" fillId="0" borderId="5" xfId="3" applyNumberFormat="1" applyFont="1" applyFill="1" applyBorder="1" applyAlignment="1">
      <alignment vertical="center" shrinkToFit="1"/>
    </xf>
    <xf numFmtId="184" fontId="6" fillId="0" borderId="4" xfId="3" applyNumberFormat="1" applyFont="1" applyFill="1" applyBorder="1" applyAlignment="1">
      <alignment horizontal="right" vertical="center" shrinkToFit="1"/>
    </xf>
    <xf numFmtId="184" fontId="6" fillId="0" borderId="0" xfId="3" applyNumberFormat="1" applyFont="1" applyFill="1" applyBorder="1" applyAlignment="1">
      <alignment horizontal="right" vertical="center" shrinkToFit="1"/>
    </xf>
    <xf numFmtId="184" fontId="6" fillId="0" borderId="5" xfId="3" applyNumberFormat="1" applyFont="1" applyFill="1" applyBorder="1" applyAlignment="1">
      <alignment horizontal="right" vertical="center" shrinkToFit="1"/>
    </xf>
    <xf numFmtId="184" fontId="6" fillId="0" borderId="14" xfId="3" applyNumberFormat="1" applyFont="1" applyFill="1" applyBorder="1" applyAlignment="1">
      <alignment vertical="center" shrinkToFit="1"/>
    </xf>
    <xf numFmtId="181" fontId="6" fillId="0" borderId="4" xfId="3" applyNumberFormat="1" applyFont="1" applyFill="1" applyBorder="1" applyAlignment="1">
      <alignment horizontal="right" vertical="center" shrinkToFit="1"/>
    </xf>
    <xf numFmtId="181" fontId="6" fillId="0" borderId="0" xfId="3" applyNumberFormat="1" applyFont="1" applyFill="1" applyBorder="1" applyAlignment="1">
      <alignment horizontal="right" vertical="center" shrinkToFit="1"/>
    </xf>
    <xf numFmtId="181" fontId="6" fillId="0" borderId="5" xfId="3" applyNumberFormat="1" applyFont="1" applyFill="1" applyBorder="1" applyAlignment="1">
      <alignment horizontal="right" vertical="center" shrinkToFit="1"/>
    </xf>
    <xf numFmtId="184" fontId="6" fillId="0" borderId="4" xfId="1" applyNumberFormat="1" applyFont="1" applyFill="1" applyBorder="1" applyAlignment="1">
      <alignment vertical="center" shrinkToFit="1"/>
    </xf>
    <xf numFmtId="184" fontId="6" fillId="0" borderId="0" xfId="1" applyNumberFormat="1" applyFont="1" applyFill="1" applyBorder="1" applyAlignment="1">
      <alignment vertical="center" shrinkToFit="1"/>
    </xf>
    <xf numFmtId="184" fontId="6" fillId="0" borderId="5" xfId="1" applyNumberFormat="1" applyFont="1" applyFill="1" applyBorder="1" applyAlignment="1">
      <alignment vertical="center" shrinkToFit="1"/>
    </xf>
    <xf numFmtId="184" fontId="6" fillId="0" borderId="6" xfId="1" applyNumberFormat="1" applyFont="1" applyFill="1" applyBorder="1" applyAlignment="1">
      <alignment vertical="center" shrinkToFit="1"/>
    </xf>
    <xf numFmtId="184" fontId="6" fillId="0" borderId="7" xfId="1" applyNumberFormat="1" applyFont="1" applyFill="1" applyBorder="1" applyAlignment="1">
      <alignment vertical="center" shrinkToFit="1"/>
    </xf>
    <xf numFmtId="184" fontId="6" fillId="0" borderId="8" xfId="1" applyNumberFormat="1" applyFont="1" applyFill="1" applyBorder="1" applyAlignment="1">
      <alignment vertical="center" shrinkToFit="1"/>
    </xf>
    <xf numFmtId="184" fontId="6" fillId="0" borderId="48" xfId="1" applyNumberFormat="1" applyFont="1" applyFill="1" applyBorder="1" applyAlignment="1">
      <alignment vertical="center" shrinkToFit="1"/>
    </xf>
    <xf numFmtId="193" fontId="6" fillId="0" borderId="4" xfId="3" applyNumberFormat="1" applyFont="1" applyFill="1" applyBorder="1" applyAlignment="1">
      <alignment vertical="center" shrinkToFit="1"/>
    </xf>
    <xf numFmtId="193" fontId="6" fillId="0" borderId="0" xfId="3" applyNumberFormat="1" applyFont="1" applyFill="1" applyBorder="1" applyAlignment="1">
      <alignment vertical="center" shrinkToFit="1"/>
    </xf>
    <xf numFmtId="193" fontId="6" fillId="0" borderId="5" xfId="3" applyNumberFormat="1" applyFont="1" applyFill="1" applyBorder="1" applyAlignment="1">
      <alignment vertical="center" shrinkToFit="1"/>
    </xf>
    <xf numFmtId="184" fontId="6" fillId="0" borderId="43" xfId="1" applyNumberFormat="1" applyFont="1" applyFill="1" applyBorder="1" applyAlignment="1">
      <alignment vertical="center" shrinkToFit="1"/>
    </xf>
    <xf numFmtId="184" fontId="6" fillId="0" borderId="23" xfId="1" applyNumberFormat="1" applyFont="1" applyFill="1" applyBorder="1" applyAlignment="1">
      <alignment vertical="center" shrinkToFit="1"/>
    </xf>
    <xf numFmtId="184" fontId="6" fillId="0" borderId="24" xfId="1" applyNumberFormat="1" applyFont="1" applyFill="1" applyBorder="1" applyAlignment="1">
      <alignment vertical="center" shrinkToFit="1"/>
    </xf>
    <xf numFmtId="184" fontId="6" fillId="0" borderId="46" xfId="1" applyNumberFormat="1" applyFont="1" applyFill="1" applyBorder="1" applyAlignment="1">
      <alignment vertical="center" shrinkToFit="1"/>
    </xf>
    <xf numFmtId="191" fontId="6" fillId="0" borderId="37" xfId="1" applyNumberFormat="1" applyFont="1" applyFill="1" applyBorder="1" applyAlignment="1">
      <alignment horizontal="right" vertical="center" shrinkToFit="1"/>
    </xf>
    <xf numFmtId="191" fontId="6" fillId="0" borderId="38" xfId="1" applyNumberFormat="1" applyFont="1" applyFill="1" applyBorder="1" applyAlignment="1">
      <alignment horizontal="right" vertical="center" shrinkToFit="1"/>
    </xf>
    <xf numFmtId="191" fontId="6" fillId="0" borderId="28" xfId="1" applyNumberFormat="1" applyFont="1" applyFill="1" applyBorder="1" applyAlignment="1">
      <alignment vertical="center" shrinkToFit="1"/>
    </xf>
    <xf numFmtId="191" fontId="6" fillId="0" borderId="29" xfId="1" applyNumberFormat="1" applyFont="1" applyFill="1" applyBorder="1" applyAlignment="1">
      <alignment vertical="center" shrinkToFit="1"/>
    </xf>
    <xf numFmtId="184" fontId="6" fillId="0" borderId="4" xfId="3" applyNumberFormat="1" applyFont="1" applyFill="1" applyBorder="1" applyAlignment="1">
      <alignment vertical="center"/>
    </xf>
    <xf numFmtId="184" fontId="6" fillId="0" borderId="0" xfId="3" applyNumberFormat="1" applyFont="1" applyFill="1" applyBorder="1" applyAlignment="1">
      <alignment vertical="center"/>
    </xf>
    <xf numFmtId="184" fontId="6" fillId="0" borderId="5" xfId="3" applyNumberFormat="1" applyFont="1" applyFill="1" applyBorder="1" applyAlignment="1">
      <alignment vertical="center"/>
    </xf>
    <xf numFmtId="184" fontId="6" fillId="0" borderId="6" xfId="4" applyNumberFormat="1" applyFont="1" applyFill="1" applyBorder="1" applyAlignment="1">
      <alignment vertical="center"/>
    </xf>
    <xf numFmtId="184" fontId="6" fillId="0" borderId="7" xfId="4" applyNumberFormat="1" applyFont="1" applyFill="1" applyBorder="1" applyAlignment="1">
      <alignment vertical="center"/>
    </xf>
    <xf numFmtId="184" fontId="6" fillId="0" borderId="8" xfId="4" applyNumberFormat="1" applyFont="1" applyFill="1" applyBorder="1" applyAlignment="1">
      <alignment vertical="center"/>
    </xf>
    <xf numFmtId="184" fontId="6" fillId="0" borderId="18" xfId="4" applyNumberFormat="1" applyFont="1" applyFill="1" applyBorder="1" applyAlignment="1">
      <alignment vertical="center"/>
    </xf>
    <xf numFmtId="184" fontId="6" fillId="0" borderId="16" xfId="4" applyNumberFormat="1" applyFont="1" applyFill="1" applyBorder="1" applyAlignment="1">
      <alignment vertical="center"/>
    </xf>
    <xf numFmtId="184" fontId="6" fillId="0" borderId="17" xfId="4" applyNumberFormat="1" applyFont="1" applyFill="1" applyBorder="1" applyAlignment="1">
      <alignment vertical="center"/>
    </xf>
    <xf numFmtId="184" fontId="6" fillId="0" borderId="1" xfId="3" applyNumberFormat="1" applyFont="1" applyFill="1" applyBorder="1" applyAlignment="1">
      <alignment vertical="center"/>
    </xf>
    <xf numFmtId="184" fontId="6" fillId="0" borderId="2" xfId="3" applyNumberFormat="1" applyFont="1" applyFill="1" applyBorder="1" applyAlignment="1">
      <alignment vertical="center"/>
    </xf>
    <xf numFmtId="184" fontId="6" fillId="0" borderId="3" xfId="3" applyNumberFormat="1" applyFont="1" applyFill="1" applyBorder="1" applyAlignment="1">
      <alignment vertical="center"/>
    </xf>
    <xf numFmtId="0" fontId="6" fillId="0" borderId="18" xfId="3" applyFont="1" applyFill="1" applyBorder="1" applyAlignment="1">
      <alignment horizontal="left" vertical="center" wrapText="1" indent="1"/>
    </xf>
    <xf numFmtId="0" fontId="6" fillId="0" borderId="16" xfId="3" applyFont="1" applyFill="1" applyBorder="1" applyAlignment="1">
      <alignment horizontal="left" vertical="center" wrapText="1" indent="1"/>
    </xf>
    <xf numFmtId="0" fontId="6" fillId="0" borderId="17" xfId="3" applyFont="1" applyFill="1" applyBorder="1" applyAlignment="1">
      <alignment horizontal="left" vertical="center" wrapText="1" indent="1"/>
    </xf>
    <xf numFmtId="184" fontId="6" fillId="0" borderId="25" xfId="4" applyNumberFormat="1" applyFont="1" applyFill="1" applyBorder="1" applyAlignment="1">
      <alignment vertical="center"/>
    </xf>
    <xf numFmtId="184" fontId="6" fillId="0" borderId="26" xfId="4" applyNumberFormat="1" applyFont="1" applyFill="1" applyBorder="1" applyAlignment="1">
      <alignment vertical="center"/>
    </xf>
    <xf numFmtId="184" fontId="6" fillId="0" borderId="27" xfId="4" applyNumberFormat="1" applyFont="1" applyFill="1" applyBorder="1" applyAlignment="1">
      <alignment vertical="center"/>
    </xf>
    <xf numFmtId="0" fontId="6" fillId="0" borderId="0" xfId="3" applyFont="1" applyFill="1" applyAlignment="1">
      <alignment vertical="center"/>
    </xf>
    <xf numFmtId="0" fontId="6" fillId="0" borderId="30" xfId="3" applyFont="1" applyFill="1" applyBorder="1" applyAlignment="1">
      <alignment horizontal="distributed" vertical="center" indent="4"/>
    </xf>
    <xf numFmtId="0" fontId="6" fillId="0" borderId="32" xfId="3" applyFont="1" applyFill="1" applyBorder="1" applyAlignment="1">
      <alignment vertical="center"/>
    </xf>
    <xf numFmtId="0" fontId="6" fillId="0" borderId="31" xfId="3" applyFont="1" applyFill="1" applyBorder="1" applyAlignment="1">
      <alignment horizontal="distributed" vertical="center"/>
    </xf>
    <xf numFmtId="0" fontId="6" fillId="0" borderId="42" xfId="3" applyFont="1" applyFill="1" applyBorder="1" applyAlignment="1">
      <alignment vertical="center"/>
    </xf>
    <xf numFmtId="0" fontId="6" fillId="0" borderId="31" xfId="3" applyFont="1" applyFill="1" applyBorder="1" applyAlignment="1">
      <alignment horizontal="distributed" vertical="center" wrapText="1"/>
    </xf>
    <xf numFmtId="0" fontId="6" fillId="0" borderId="47" xfId="3" applyFont="1" applyFill="1" applyBorder="1" applyAlignment="1">
      <alignment vertical="center"/>
    </xf>
    <xf numFmtId="0" fontId="12" fillId="0" borderId="0" xfId="3" applyFont="1" applyFill="1" applyAlignment="1">
      <alignment horizontal="right"/>
    </xf>
    <xf numFmtId="0" fontId="6" fillId="0" borderId="21" xfId="3" applyFont="1" applyFill="1" applyBorder="1" applyAlignment="1">
      <alignment horizontal="distributed" vertical="center" wrapText="1" indent="1"/>
    </xf>
    <xf numFmtId="0" fontId="6" fillId="0" borderId="2" xfId="3" applyFont="1" applyFill="1" applyBorder="1" applyAlignment="1">
      <alignment horizontal="distributed" vertical="center" wrapText="1" indent="1"/>
    </xf>
    <xf numFmtId="0" fontId="6" fillId="0" borderId="3" xfId="3" applyFont="1" applyFill="1" applyBorder="1" applyAlignment="1">
      <alignment horizontal="distributed" vertical="center" wrapText="1" indent="1"/>
    </xf>
    <xf numFmtId="0" fontId="6" fillId="0" borderId="13" xfId="3" applyFont="1" applyFill="1" applyBorder="1" applyAlignment="1">
      <alignment horizontal="distributed" vertical="center" wrapText="1" indent="1"/>
    </xf>
    <xf numFmtId="0" fontId="6" fillId="0" borderId="0" xfId="3" applyFont="1" applyFill="1" applyBorder="1" applyAlignment="1">
      <alignment horizontal="distributed" vertical="center" wrapText="1" indent="1"/>
    </xf>
    <xf numFmtId="0" fontId="6" fillId="0" borderId="5" xfId="3" applyFont="1" applyFill="1" applyBorder="1" applyAlignment="1">
      <alignment horizontal="distributed" vertical="center" wrapText="1" indent="1"/>
    </xf>
    <xf numFmtId="0" fontId="6" fillId="0" borderId="4" xfId="3" applyFont="1" applyFill="1" applyBorder="1" applyAlignment="1">
      <alignment horizontal="distributed" vertical="center" wrapText="1" indent="1"/>
    </xf>
    <xf numFmtId="41" fontId="6" fillId="0" borderId="0" xfId="4" applyNumberFormat="1" applyFont="1" applyFill="1" applyBorder="1" applyAlignment="1">
      <alignment vertical="center"/>
    </xf>
    <xf numFmtId="0" fontId="6" fillId="0" borderId="6" xfId="3" applyFont="1" applyFill="1" applyBorder="1" applyAlignment="1">
      <alignment horizontal="distributed" vertical="center" wrapText="1" indent="1"/>
    </xf>
    <xf numFmtId="0" fontId="6" fillId="0" borderId="7" xfId="3" applyFont="1" applyFill="1" applyBorder="1" applyAlignment="1">
      <alignment horizontal="distributed" vertical="center" wrapText="1" indent="1"/>
    </xf>
    <xf numFmtId="0" fontId="6" fillId="0" borderId="8" xfId="3" applyFont="1" applyFill="1" applyBorder="1" applyAlignment="1">
      <alignment horizontal="distributed" vertical="center" wrapText="1" indent="1"/>
    </xf>
    <xf numFmtId="43" fontId="6" fillId="0" borderId="0" xfId="4" applyNumberFormat="1" applyFont="1" applyFill="1" applyBorder="1" applyAlignment="1">
      <alignment vertical="center"/>
    </xf>
    <xf numFmtId="0" fontId="6" fillId="0" borderId="55" xfId="3" applyFont="1" applyFill="1" applyBorder="1" applyAlignment="1">
      <alignment horizontal="distributed" vertical="center" wrapText="1" indent="1"/>
    </xf>
    <xf numFmtId="0" fontId="6" fillId="0" borderId="56" xfId="3" applyFont="1" applyFill="1" applyBorder="1" applyAlignment="1">
      <alignment horizontal="distributed" vertical="center" wrapText="1" indent="1"/>
    </xf>
    <xf numFmtId="0" fontId="6" fillId="0" borderId="57" xfId="3" applyFont="1" applyFill="1" applyBorder="1" applyAlignment="1">
      <alignment horizontal="distributed" vertical="center" wrapText="1" indent="1"/>
    </xf>
    <xf numFmtId="0" fontId="6" fillId="0" borderId="58" xfId="3" applyFont="1" applyFill="1" applyBorder="1" applyAlignment="1">
      <alignment horizontal="distributed" vertical="center" indent="1"/>
    </xf>
    <xf numFmtId="0" fontId="6" fillId="0" borderId="56" xfId="3" applyFont="1" applyFill="1" applyBorder="1" applyAlignment="1">
      <alignment horizontal="distributed" vertical="center" indent="1"/>
    </xf>
    <xf numFmtId="0" fontId="6" fillId="0" borderId="57" xfId="3" applyFont="1" applyFill="1" applyBorder="1" applyAlignment="1">
      <alignment horizontal="distributed" vertical="center" indent="1"/>
    </xf>
    <xf numFmtId="41" fontId="3" fillId="0" borderId="0" xfId="4" applyNumberFormat="1" applyFont="1" applyFill="1" applyBorder="1" applyAlignment="1">
      <alignment horizontal="right" vertical="center"/>
    </xf>
    <xf numFmtId="0" fontId="6" fillId="0" borderId="22" xfId="3" applyFont="1" applyFill="1" applyBorder="1" applyAlignment="1">
      <alignment horizontal="distributed" vertical="center" wrapText="1" indent="1"/>
    </xf>
    <xf numFmtId="0" fontId="6" fillId="0" borderId="23" xfId="3" applyFont="1" applyFill="1" applyBorder="1" applyAlignment="1">
      <alignment horizontal="distributed" vertical="center" wrapText="1" indent="1"/>
    </xf>
    <xf numFmtId="0" fontId="6" fillId="0" borderId="24" xfId="3" applyFont="1" applyFill="1" applyBorder="1" applyAlignment="1">
      <alignment horizontal="distributed" vertical="center" wrapText="1" indent="1"/>
    </xf>
    <xf numFmtId="0" fontId="6" fillId="0" borderId="43" xfId="3" applyFont="1" applyFill="1" applyBorder="1" applyAlignment="1">
      <alignment horizontal="distributed" vertical="center" indent="1"/>
    </xf>
    <xf numFmtId="0" fontId="6" fillId="0" borderId="23" xfId="3" applyFont="1" applyFill="1" applyBorder="1" applyAlignment="1">
      <alignment horizontal="distributed" vertical="center" indent="1"/>
    </xf>
    <xf numFmtId="0" fontId="6" fillId="0" borderId="24" xfId="3" applyFont="1" applyFill="1" applyBorder="1" applyAlignment="1">
      <alignment horizontal="distributed" vertical="center" indent="1"/>
    </xf>
    <xf numFmtId="41" fontId="3" fillId="0" borderId="43" xfId="4" applyNumberFormat="1" applyFont="1" applyFill="1" applyBorder="1" applyAlignment="1">
      <alignment horizontal="right" vertical="center"/>
    </xf>
    <xf numFmtId="41" fontId="3" fillId="0" borderId="23" xfId="4" applyNumberFormat="1" applyFont="1" applyFill="1" applyBorder="1" applyAlignment="1">
      <alignment horizontal="right" vertical="center"/>
    </xf>
    <xf numFmtId="41" fontId="3" fillId="0" borderId="24" xfId="4" applyNumberFormat="1" applyFont="1" applyFill="1" applyBorder="1" applyAlignment="1">
      <alignment horizontal="right" vertical="center"/>
    </xf>
    <xf numFmtId="41" fontId="3" fillId="0" borderId="46" xfId="4" applyNumberFormat="1" applyFont="1" applyFill="1" applyBorder="1" applyAlignment="1">
      <alignment horizontal="right" vertical="center"/>
    </xf>
    <xf numFmtId="0" fontId="6" fillId="0" borderId="0" xfId="3" applyFont="1" applyFill="1" applyAlignment="1">
      <alignment vertical="top"/>
    </xf>
    <xf numFmtId="0" fontId="6" fillId="0" borderId="32" xfId="3" applyFont="1" applyFill="1" applyBorder="1" applyAlignment="1">
      <alignment horizontal="distributed" vertical="center" indent="5"/>
    </xf>
    <xf numFmtId="0" fontId="6" fillId="0" borderId="31" xfId="3" applyFont="1" applyFill="1" applyBorder="1" applyAlignment="1">
      <alignment horizontal="distributed" vertical="center" indent="5"/>
    </xf>
    <xf numFmtId="0" fontId="6" fillId="0" borderId="42" xfId="3" applyFont="1" applyFill="1" applyBorder="1" applyAlignment="1">
      <alignment horizontal="distributed" vertical="center" indent="5"/>
    </xf>
    <xf numFmtId="0" fontId="6" fillId="0" borderId="47" xfId="3" applyFont="1" applyFill="1" applyBorder="1" applyAlignment="1">
      <alignment horizontal="distributed" vertical="center" indent="5"/>
    </xf>
    <xf numFmtId="0" fontId="6" fillId="0" borderId="13" xfId="3" applyFont="1" applyFill="1" applyBorder="1" applyAlignment="1">
      <alignment horizontal="distributed" vertical="center" indent="2"/>
    </xf>
    <xf numFmtId="0" fontId="6" fillId="0" borderId="0" xfId="3" applyFont="1" applyFill="1" applyBorder="1" applyAlignment="1">
      <alignment horizontal="distributed" vertical="center" indent="2"/>
    </xf>
    <xf numFmtId="0" fontId="6" fillId="0" borderId="5" xfId="3" applyFont="1" applyFill="1" applyBorder="1" applyAlignment="1">
      <alignment horizontal="distributed" vertical="center" indent="2"/>
    </xf>
    <xf numFmtId="0" fontId="6" fillId="0" borderId="35" xfId="3" applyFont="1" applyFill="1" applyBorder="1" applyAlignment="1">
      <alignment horizontal="distributed" vertical="center" indent="1"/>
    </xf>
    <xf numFmtId="0" fontId="6" fillId="0" borderId="36" xfId="3" applyFont="1" applyFill="1" applyBorder="1" applyAlignment="1">
      <alignment horizontal="distributed" vertical="center" indent="2"/>
    </xf>
    <xf numFmtId="0" fontId="6" fillId="0" borderId="7" xfId="3" applyFont="1" applyFill="1" applyBorder="1" applyAlignment="1">
      <alignment horizontal="distributed" vertical="center" indent="2"/>
    </xf>
    <xf numFmtId="0" fontId="6" fillId="0" borderId="8" xfId="3" applyFont="1" applyFill="1" applyBorder="1" applyAlignment="1">
      <alignment horizontal="distributed" vertical="center" indent="2"/>
    </xf>
    <xf numFmtId="0" fontId="6" fillId="0" borderId="18" xfId="3" applyFont="1" applyFill="1" applyBorder="1" applyAlignment="1">
      <alignment horizontal="distributed" vertical="center" wrapText="1" indent="1"/>
    </xf>
    <xf numFmtId="0" fontId="6" fillId="0" borderId="16" xfId="3" applyFont="1" applyFill="1" applyBorder="1" applyAlignment="1">
      <alignment horizontal="distributed" vertical="center" wrapText="1" indent="1"/>
    </xf>
    <xf numFmtId="0" fontId="6" fillId="0" borderId="17" xfId="3" applyFont="1" applyFill="1" applyBorder="1" applyAlignment="1">
      <alignment horizontal="distributed" vertical="center" wrapText="1" indent="1"/>
    </xf>
    <xf numFmtId="0" fontId="6" fillId="0" borderId="35" xfId="3" applyFont="1" applyFill="1" applyBorder="1" applyAlignment="1">
      <alignment horizontal="distributed" vertical="center" wrapText="1" indent="1"/>
    </xf>
    <xf numFmtId="0" fontId="12" fillId="0" borderId="0" xfId="3" applyFont="1" applyFill="1">
      <alignment vertical="center"/>
    </xf>
    <xf numFmtId="0" fontId="12" fillId="0" borderId="21" xfId="3" applyFont="1" applyFill="1" applyBorder="1" applyAlignment="1">
      <alignment horizontal="center" vertical="center"/>
    </xf>
    <xf numFmtId="0" fontId="12" fillId="0" borderId="2" xfId="3" applyFont="1" applyFill="1" applyBorder="1" applyAlignment="1">
      <alignment horizontal="center" vertical="center"/>
    </xf>
    <xf numFmtId="0" fontId="12" fillId="0" borderId="3" xfId="3" applyFont="1" applyFill="1" applyBorder="1" applyAlignment="1">
      <alignment horizontal="center" vertical="center"/>
    </xf>
    <xf numFmtId="0" fontId="12" fillId="0" borderId="1" xfId="3" applyFont="1" applyFill="1" applyBorder="1">
      <alignment vertical="center"/>
    </xf>
    <xf numFmtId="0" fontId="12" fillId="0" borderId="2" xfId="3" applyFont="1" applyFill="1" applyBorder="1">
      <alignment vertical="center"/>
    </xf>
    <xf numFmtId="184" fontId="6" fillId="0" borderId="4" xfId="4" applyNumberFormat="1" applyFont="1" applyFill="1" applyBorder="1" applyAlignment="1">
      <alignment vertical="center" shrinkToFit="1"/>
    </xf>
    <xf numFmtId="184" fontId="6" fillId="0" borderId="0" xfId="4" applyNumberFormat="1" applyFont="1" applyFill="1" applyBorder="1" applyAlignment="1">
      <alignment vertical="center" shrinkToFit="1"/>
    </xf>
    <xf numFmtId="184" fontId="6" fillId="0" borderId="5" xfId="4" applyNumberFormat="1" applyFont="1" applyFill="1" applyBorder="1" applyAlignment="1">
      <alignment vertical="center" shrinkToFit="1"/>
    </xf>
    <xf numFmtId="184" fontId="6" fillId="0" borderId="14" xfId="4" applyNumberFormat="1" applyFont="1" applyFill="1" applyBorder="1" applyAlignment="1">
      <alignment vertical="center" shrinkToFit="1"/>
    </xf>
    <xf numFmtId="0" fontId="12" fillId="0" borderId="4" xfId="3" applyFont="1" applyFill="1" applyBorder="1" applyAlignment="1">
      <alignment horizontal="right"/>
    </xf>
    <xf numFmtId="0" fontId="12" fillId="0" borderId="5" xfId="3" applyFont="1" applyFill="1" applyBorder="1" applyAlignment="1">
      <alignment horizontal="right"/>
    </xf>
    <xf numFmtId="0" fontId="12" fillId="0" borderId="14" xfId="3" applyFont="1" applyFill="1" applyBorder="1" applyAlignment="1">
      <alignment horizontal="right"/>
    </xf>
    <xf numFmtId="188" fontId="6" fillId="0" borderId="4" xfId="4" applyNumberFormat="1" applyFont="1" applyFill="1" applyBorder="1" applyAlignment="1">
      <alignment vertical="center" shrinkToFit="1"/>
    </xf>
    <xf numFmtId="188" fontId="6" fillId="0" borderId="0" xfId="4" applyNumberFormat="1" applyFont="1" applyFill="1" applyBorder="1" applyAlignment="1">
      <alignment vertical="center" shrinkToFit="1"/>
    </xf>
    <xf numFmtId="188" fontId="6" fillId="0" borderId="5" xfId="4" applyNumberFormat="1" applyFont="1" applyFill="1" applyBorder="1" applyAlignment="1">
      <alignment vertical="center" shrinkToFit="1"/>
    </xf>
    <xf numFmtId="188" fontId="6" fillId="0" borderId="14" xfId="4" applyNumberFormat="1" applyFont="1" applyFill="1" applyBorder="1" applyAlignment="1">
      <alignment vertical="center" shrinkToFit="1"/>
    </xf>
    <xf numFmtId="0" fontId="12" fillId="0" borderId="58" xfId="3" applyFont="1" applyFill="1" applyBorder="1" applyAlignment="1">
      <alignment horizontal="right"/>
    </xf>
    <xf numFmtId="0" fontId="12" fillId="0" borderId="56" xfId="3" applyFont="1" applyFill="1" applyBorder="1" applyAlignment="1">
      <alignment horizontal="right"/>
    </xf>
    <xf numFmtId="0" fontId="12" fillId="0" borderId="57" xfId="3" applyFont="1" applyFill="1" applyBorder="1" applyAlignment="1">
      <alignment horizontal="right"/>
    </xf>
    <xf numFmtId="0" fontId="12" fillId="0" borderId="75" xfId="3" applyFont="1" applyFill="1" applyBorder="1" applyAlignment="1">
      <alignment horizontal="right"/>
    </xf>
    <xf numFmtId="41" fontId="3" fillId="0" borderId="6" xfId="4" applyNumberFormat="1" applyFont="1" applyFill="1" applyBorder="1" applyAlignment="1">
      <alignment horizontal="right" vertical="center"/>
    </xf>
    <xf numFmtId="41" fontId="3" fillId="0" borderId="7" xfId="4" applyNumberFormat="1" applyFont="1" applyFill="1" applyBorder="1" applyAlignment="1">
      <alignment horizontal="right" vertical="center"/>
    </xf>
    <xf numFmtId="41" fontId="3" fillId="0" borderId="8" xfId="4" applyNumberFormat="1" applyFont="1" applyFill="1" applyBorder="1" applyAlignment="1">
      <alignment horizontal="right" vertical="center"/>
    </xf>
    <xf numFmtId="41" fontId="3" fillId="0" borderId="48" xfId="4" applyNumberFormat="1" applyFont="1" applyFill="1" applyBorder="1" applyAlignment="1">
      <alignment horizontal="right" vertical="center"/>
    </xf>
    <xf numFmtId="184" fontId="6" fillId="0" borderId="4" xfId="4" applyNumberFormat="1" applyFont="1" applyFill="1" applyBorder="1" applyAlignment="1">
      <alignment horizontal="right" vertical="center" shrinkToFit="1"/>
    </xf>
    <xf numFmtId="184" fontId="6" fillId="0" borderId="0" xfId="4" applyNumberFormat="1" applyFont="1" applyFill="1" applyBorder="1" applyAlignment="1">
      <alignment horizontal="right" vertical="center" shrinkToFit="1"/>
    </xf>
    <xf numFmtId="184" fontId="6" fillId="0" borderId="5" xfId="4" applyNumberFormat="1" applyFont="1" applyFill="1" applyBorder="1" applyAlignment="1">
      <alignment horizontal="right" vertical="center" shrinkToFit="1"/>
    </xf>
    <xf numFmtId="184" fontId="6" fillId="0" borderId="14" xfId="4" applyNumberFormat="1" applyFont="1" applyFill="1" applyBorder="1" applyAlignment="1">
      <alignment horizontal="right" vertical="center" shrinkToFit="1"/>
    </xf>
    <xf numFmtId="0" fontId="6" fillId="0" borderId="22"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24" xfId="3" applyFont="1" applyFill="1" applyBorder="1" applyAlignment="1">
      <alignment horizontal="center" vertical="center"/>
    </xf>
    <xf numFmtId="0" fontId="6" fillId="0" borderId="46" xfId="3" applyFont="1" applyFill="1" applyBorder="1">
      <alignment vertical="center"/>
    </xf>
    <xf numFmtId="179" fontId="6" fillId="0" borderId="0" xfId="3" applyNumberFormat="1" applyFont="1" applyFill="1" applyBorder="1">
      <alignment vertical="center"/>
    </xf>
    <xf numFmtId="179" fontId="6" fillId="0" borderId="0" xfId="3" applyNumberFormat="1" applyFont="1" applyFill="1">
      <alignment vertical="center"/>
    </xf>
    <xf numFmtId="0" fontId="3" fillId="0" borderId="0" xfId="3" applyFont="1" applyFill="1" applyBorder="1">
      <alignment vertical="center"/>
    </xf>
    <xf numFmtId="0" fontId="6" fillId="0" borderId="0" xfId="3" applyFont="1" applyFill="1" applyAlignment="1">
      <alignment horizontal="right" vertical="center"/>
    </xf>
    <xf numFmtId="0" fontId="6" fillId="0" borderId="30" xfId="3" applyFont="1" applyFill="1" applyBorder="1" applyAlignment="1">
      <alignment horizontal="distributed" vertical="center" indent="3"/>
    </xf>
    <xf numFmtId="0" fontId="6" fillId="0" borderId="31" xfId="3" applyFont="1" applyFill="1" applyBorder="1" applyAlignment="1">
      <alignment horizontal="distributed" vertical="center" indent="3"/>
    </xf>
    <xf numFmtId="0" fontId="6" fillId="0" borderId="42" xfId="3" applyFont="1" applyFill="1" applyBorder="1" applyAlignment="1">
      <alignment horizontal="distributed" vertical="center" indent="3"/>
    </xf>
    <xf numFmtId="0" fontId="6" fillId="0" borderId="31" xfId="3" applyFont="1" applyFill="1" applyBorder="1" applyAlignment="1">
      <alignment vertical="center"/>
    </xf>
    <xf numFmtId="0" fontId="6" fillId="0" borderId="21" xfId="3" applyFont="1" applyFill="1" applyBorder="1" applyAlignment="1">
      <alignment horizontal="distributed" vertical="center" wrapText="1" indent="2"/>
    </xf>
    <xf numFmtId="0" fontId="6" fillId="0" borderId="2" xfId="3" applyFont="1" applyFill="1" applyBorder="1" applyAlignment="1">
      <alignment horizontal="distributed" vertical="center" wrapText="1" indent="2"/>
    </xf>
    <xf numFmtId="0" fontId="12" fillId="0" borderId="0" xfId="3" applyFont="1" applyFill="1" applyBorder="1" applyAlignment="1">
      <alignment horizontal="center" vertical="center"/>
    </xf>
    <xf numFmtId="0" fontId="12" fillId="0" borderId="14" xfId="3" applyFont="1" applyFill="1" applyBorder="1" applyAlignment="1">
      <alignment horizontal="center" vertical="center"/>
    </xf>
    <xf numFmtId="0" fontId="6" fillId="0" borderId="13" xfId="3" applyFont="1" applyFill="1" applyBorder="1" applyAlignment="1">
      <alignment horizontal="distributed" vertical="center" wrapText="1" indent="2"/>
    </xf>
    <xf numFmtId="0" fontId="6" fillId="0" borderId="0" xfId="3" applyFont="1" applyFill="1" applyBorder="1" applyAlignment="1">
      <alignment horizontal="distributed" vertical="center" wrapText="1" indent="2"/>
    </xf>
    <xf numFmtId="186" fontId="6" fillId="0" borderId="6" xfId="3" applyNumberFormat="1" applyFont="1" applyFill="1" applyBorder="1" applyAlignment="1">
      <alignment vertical="center" shrinkToFit="1"/>
    </xf>
    <xf numFmtId="186" fontId="6" fillId="0" borderId="7" xfId="3" applyNumberFormat="1" applyFont="1" applyFill="1" applyBorder="1" applyAlignment="1">
      <alignment vertical="center" shrinkToFit="1"/>
    </xf>
    <xf numFmtId="185" fontId="6" fillId="0" borderId="7" xfId="3" applyNumberFormat="1" applyFont="1" applyFill="1" applyBorder="1" applyAlignment="1">
      <alignment vertical="center" shrinkToFit="1"/>
    </xf>
    <xf numFmtId="189" fontId="6" fillId="0" borderId="7" xfId="3" applyNumberFormat="1" applyFont="1" applyFill="1" applyBorder="1" applyAlignment="1">
      <alignment vertical="center" shrinkToFit="1"/>
    </xf>
    <xf numFmtId="186" fontId="6" fillId="0" borderId="7" xfId="3" applyNumberFormat="1" applyFont="1" applyFill="1" applyBorder="1" applyAlignment="1">
      <alignment vertical="center" shrinkToFit="1"/>
    </xf>
    <xf numFmtId="189" fontId="6" fillId="0" borderId="48" xfId="3" applyNumberFormat="1" applyFont="1" applyFill="1" applyBorder="1" applyAlignment="1">
      <alignment vertical="center" shrinkToFit="1"/>
    </xf>
    <xf numFmtId="178" fontId="14" fillId="0" borderId="13" xfId="3" applyNumberFormat="1" applyFont="1" applyFill="1" applyBorder="1" applyAlignment="1">
      <alignment vertical="center"/>
    </xf>
    <xf numFmtId="178" fontId="14" fillId="0" borderId="0" xfId="3" applyNumberFormat="1" applyFont="1" applyFill="1" applyBorder="1" applyAlignment="1">
      <alignment vertical="center"/>
    </xf>
    <xf numFmtId="0" fontId="14" fillId="0" borderId="0" xfId="3" applyFont="1" applyFill="1" applyBorder="1" applyAlignment="1">
      <alignment vertical="center"/>
    </xf>
    <xf numFmtId="179" fontId="14" fillId="0" borderId="0" xfId="3" applyNumberFormat="1" applyFont="1" applyFill="1" applyBorder="1" applyAlignment="1">
      <alignment vertical="center"/>
    </xf>
    <xf numFmtId="179" fontId="14" fillId="0" borderId="0" xfId="3" applyNumberFormat="1" applyFont="1" applyFill="1" applyBorder="1" applyAlignment="1">
      <alignment vertical="center"/>
    </xf>
    <xf numFmtId="0" fontId="14" fillId="0" borderId="0" xfId="3" applyFont="1" applyFill="1" applyBorder="1" applyAlignment="1">
      <alignment vertical="center"/>
    </xf>
    <xf numFmtId="186" fontId="6" fillId="0" borderId="18" xfId="3" applyNumberFormat="1" applyFont="1" applyFill="1" applyBorder="1" applyAlignment="1">
      <alignment vertical="center" shrinkToFit="1"/>
    </xf>
    <xf numFmtId="186" fontId="6" fillId="0" borderId="16" xfId="3" applyNumberFormat="1" applyFont="1" applyFill="1" applyBorder="1" applyAlignment="1">
      <alignment vertical="center" shrinkToFit="1"/>
    </xf>
    <xf numFmtId="185" fontId="6" fillId="0" borderId="16" xfId="3" applyNumberFormat="1" applyFont="1" applyFill="1" applyBorder="1" applyAlignment="1">
      <alignment vertical="center" shrinkToFit="1"/>
    </xf>
    <xf numFmtId="189" fontId="6" fillId="0" borderId="16" xfId="3" applyNumberFormat="1" applyFont="1" applyFill="1" applyBorder="1" applyAlignment="1">
      <alignment vertical="center" shrinkToFit="1"/>
    </xf>
    <xf numFmtId="41" fontId="14" fillId="0" borderId="0" xfId="3" applyNumberFormat="1" applyFont="1" applyFill="1" applyBorder="1" applyAlignment="1">
      <alignment vertical="center"/>
    </xf>
    <xf numFmtId="0" fontId="6" fillId="0" borderId="55" xfId="3" applyFont="1" applyFill="1" applyBorder="1" applyAlignment="1">
      <alignment horizontal="distributed" vertical="center" wrapText="1" indent="2"/>
    </xf>
    <xf numFmtId="0" fontId="6" fillId="0" borderId="56" xfId="3" applyFont="1" applyFill="1" applyBorder="1" applyAlignment="1">
      <alignment horizontal="distributed" vertical="center" wrapText="1" indent="2"/>
    </xf>
    <xf numFmtId="0" fontId="6" fillId="0" borderId="52" xfId="3" applyFont="1" applyFill="1" applyBorder="1" applyAlignment="1">
      <alignment horizontal="distributed" vertical="center" indent="1"/>
    </xf>
    <xf numFmtId="0" fontId="6" fillId="0" borderId="9" xfId="3" applyFont="1" applyFill="1" applyBorder="1" applyAlignment="1">
      <alignment horizontal="distributed" vertical="center" indent="1"/>
    </xf>
    <xf numFmtId="0" fontId="6" fillId="0" borderId="53" xfId="3" applyFont="1" applyFill="1" applyBorder="1" applyAlignment="1">
      <alignment horizontal="distributed" vertical="center" indent="1"/>
    </xf>
    <xf numFmtId="186" fontId="6" fillId="0" borderId="16" xfId="3" applyNumberFormat="1" applyFont="1" applyFill="1" applyBorder="1" applyAlignment="1">
      <alignment vertical="center" shrinkToFit="1"/>
    </xf>
    <xf numFmtId="0" fontId="6" fillId="0" borderId="22" xfId="3" applyFont="1" applyFill="1" applyBorder="1" applyAlignment="1">
      <alignment horizontal="distributed" vertical="center" wrapText="1" indent="2"/>
    </xf>
    <xf numFmtId="0" fontId="6" fillId="0" borderId="23" xfId="3" applyFont="1" applyFill="1" applyBorder="1" applyAlignment="1">
      <alignment horizontal="distributed" vertical="center" wrapText="1" indent="2"/>
    </xf>
    <xf numFmtId="0" fontId="6" fillId="0" borderId="25" xfId="3" applyFont="1" applyFill="1" applyBorder="1" applyAlignment="1">
      <alignment horizontal="distributed" vertical="center" indent="1"/>
    </xf>
    <xf numFmtId="0" fontId="6" fillId="0" borderId="26" xfId="3" applyFont="1" applyFill="1" applyBorder="1" applyAlignment="1">
      <alignment horizontal="distributed" vertical="center" indent="1"/>
    </xf>
    <xf numFmtId="0" fontId="6" fillId="0" borderId="27" xfId="3" applyFont="1" applyFill="1" applyBorder="1" applyAlignment="1">
      <alignment horizontal="distributed" vertical="center" indent="1"/>
    </xf>
    <xf numFmtId="0" fontId="6" fillId="0" borderId="0" xfId="3" applyFont="1" applyFill="1" applyBorder="1" applyAlignment="1">
      <alignment horizontal="distributed" vertical="center" wrapText="1" indent="2"/>
    </xf>
    <xf numFmtId="186" fontId="6" fillId="0" borderId="0" xfId="3" applyNumberFormat="1" applyFont="1" applyFill="1" applyBorder="1" applyAlignment="1">
      <alignment vertical="center" shrinkToFit="1"/>
    </xf>
    <xf numFmtId="185" fontId="6" fillId="0" borderId="0" xfId="3" applyNumberFormat="1" applyFont="1" applyFill="1" applyBorder="1" applyAlignment="1">
      <alignment vertical="center" shrinkToFit="1"/>
    </xf>
    <xf numFmtId="189" fontId="6" fillId="0" borderId="0" xfId="3" applyNumberFormat="1" applyFont="1" applyFill="1" applyBorder="1" applyAlignment="1">
      <alignment vertical="center" shrinkToFit="1"/>
    </xf>
    <xf numFmtId="0" fontId="6" fillId="0" borderId="0" xfId="3" applyFont="1" applyFill="1" applyAlignment="1">
      <alignment horizontal="left" vertical="top" wrapText="1"/>
    </xf>
    <xf numFmtId="189" fontId="6" fillId="0" borderId="7" xfId="3" applyNumberFormat="1" applyFont="1" applyFill="1" applyBorder="1" applyAlignment="1">
      <alignment horizontal="right" vertical="center" shrinkToFit="1"/>
    </xf>
    <xf numFmtId="189" fontId="6" fillId="0" borderId="35" xfId="3" applyNumberFormat="1" applyFont="1" applyFill="1" applyBorder="1" applyAlignment="1">
      <alignment vertical="center" shrinkToFit="1"/>
    </xf>
    <xf numFmtId="189" fontId="6" fillId="0" borderId="16" xfId="3" applyNumberFormat="1" applyFont="1" applyFill="1" applyBorder="1" applyAlignment="1">
      <alignment horizontal="right" vertical="center" shrinkToFit="1"/>
    </xf>
    <xf numFmtId="186" fontId="6" fillId="0" borderId="52" xfId="3" applyNumberFormat="1" applyFont="1" applyFill="1" applyBorder="1" applyAlignment="1">
      <alignment vertical="center" shrinkToFit="1"/>
    </xf>
    <xf numFmtId="186" fontId="6" fillId="0" borderId="9" xfId="3" applyNumberFormat="1" applyFont="1" applyFill="1" applyBorder="1" applyAlignment="1">
      <alignment vertical="center" shrinkToFit="1"/>
    </xf>
    <xf numFmtId="185" fontId="6" fillId="0" borderId="9" xfId="3" applyNumberFormat="1" applyFont="1" applyFill="1" applyBorder="1" applyAlignment="1">
      <alignment vertical="center" shrinkToFit="1"/>
    </xf>
    <xf numFmtId="189" fontId="6" fillId="0" borderId="9" xfId="3" applyNumberFormat="1" applyFont="1" applyFill="1" applyBorder="1" applyAlignment="1">
      <alignment vertical="center" shrinkToFit="1"/>
    </xf>
    <xf numFmtId="186" fontId="6" fillId="0" borderId="9" xfId="3" applyNumberFormat="1" applyFont="1" applyFill="1" applyBorder="1" applyAlignment="1">
      <alignment vertical="center" shrinkToFit="1"/>
    </xf>
    <xf numFmtId="189" fontId="6" fillId="0" borderId="73" xfId="3" applyNumberFormat="1" applyFont="1" applyFill="1" applyBorder="1" applyAlignment="1">
      <alignment vertical="center" shrinkToFit="1"/>
    </xf>
    <xf numFmtId="186" fontId="6" fillId="0" borderId="25" xfId="3" applyNumberFormat="1" applyFont="1" applyFill="1" applyBorder="1" applyAlignment="1">
      <alignment vertical="center" shrinkToFit="1"/>
    </xf>
    <xf numFmtId="186" fontId="6" fillId="0" borderId="26" xfId="3" applyNumberFormat="1" applyFont="1" applyFill="1" applyBorder="1" applyAlignment="1">
      <alignment vertical="center" shrinkToFit="1"/>
    </xf>
    <xf numFmtId="185" fontId="6" fillId="0" borderId="26" xfId="3" applyNumberFormat="1" applyFont="1" applyFill="1" applyBorder="1" applyAlignment="1">
      <alignment vertical="center" shrinkToFit="1"/>
    </xf>
    <xf numFmtId="189" fontId="6" fillId="0" borderId="26" xfId="3" applyNumberFormat="1" applyFont="1" applyFill="1" applyBorder="1" applyAlignment="1">
      <alignment vertical="center" shrinkToFit="1"/>
    </xf>
    <xf numFmtId="186" fontId="6" fillId="0" borderId="26" xfId="3" applyNumberFormat="1" applyFont="1" applyFill="1" applyBorder="1" applyAlignment="1">
      <alignment vertical="center" shrinkToFit="1"/>
    </xf>
    <xf numFmtId="189" fontId="6" fillId="0" borderId="54" xfId="3" applyNumberFormat="1" applyFont="1" applyFill="1" applyBorder="1" applyAlignment="1">
      <alignment vertical="center" shrinkToFit="1"/>
    </xf>
    <xf numFmtId="0" fontId="6" fillId="0" borderId="41" xfId="3" applyFont="1" applyFill="1" applyBorder="1" applyAlignment="1">
      <alignment horizontal="distributed" vertical="center" indent="6"/>
    </xf>
    <xf numFmtId="0" fontId="6" fillId="0" borderId="11" xfId="3" applyFont="1" applyFill="1" applyBorder="1" applyAlignment="1">
      <alignment horizontal="distributed" vertical="center" indent="6"/>
    </xf>
    <xf numFmtId="0" fontId="6" fillId="0" borderId="40" xfId="3" applyFont="1" applyFill="1" applyBorder="1" applyAlignment="1">
      <alignment horizontal="distributed" vertical="center" indent="6"/>
    </xf>
    <xf numFmtId="0" fontId="6" fillId="0" borderId="12" xfId="3" applyFont="1" applyFill="1" applyBorder="1" applyAlignment="1">
      <alignment horizontal="distributed" vertical="center" indent="1"/>
    </xf>
    <xf numFmtId="0" fontId="6" fillId="0" borderId="6" xfId="3" applyFont="1" applyFill="1" applyBorder="1" applyAlignment="1">
      <alignment horizontal="distributed" vertical="center" indent="6"/>
    </xf>
    <xf numFmtId="0" fontId="6" fillId="0" borderId="7" xfId="3" applyFont="1" applyFill="1" applyBorder="1" applyAlignment="1">
      <alignment horizontal="distributed" vertical="center" indent="6"/>
    </xf>
    <xf numFmtId="0" fontId="6" fillId="0" borderId="8" xfId="3" applyFont="1" applyFill="1" applyBorder="1" applyAlignment="1">
      <alignment horizontal="distributed" vertical="center" indent="6"/>
    </xf>
    <xf numFmtId="0" fontId="6" fillId="0" borderId="48" xfId="3" applyFont="1" applyFill="1" applyBorder="1" applyAlignment="1">
      <alignment horizontal="distributed" vertical="center" indent="1"/>
    </xf>
    <xf numFmtId="0" fontId="6" fillId="0" borderId="13" xfId="3" applyFont="1" applyFill="1" applyBorder="1">
      <alignment vertical="center"/>
    </xf>
    <xf numFmtId="0" fontId="6" fillId="0" borderId="14" xfId="3" applyFont="1" applyFill="1" applyBorder="1">
      <alignment vertical="center"/>
    </xf>
    <xf numFmtId="192" fontId="6" fillId="0" borderId="3" xfId="0" applyNumberFormat="1" applyFont="1" applyFill="1" applyBorder="1" applyAlignment="1">
      <alignment horizontal="right" vertical="center"/>
    </xf>
    <xf numFmtId="192" fontId="6" fillId="0" borderId="70" xfId="0" applyNumberFormat="1" applyFont="1" applyFill="1" applyBorder="1" applyAlignment="1">
      <alignment horizontal="right" vertical="center"/>
    </xf>
    <xf numFmtId="192" fontId="6" fillId="0" borderId="1" xfId="0" applyNumberFormat="1" applyFont="1" applyFill="1" applyBorder="1" applyAlignment="1">
      <alignment horizontal="right" vertical="center"/>
    </xf>
    <xf numFmtId="192" fontId="6" fillId="0" borderId="2" xfId="0" applyNumberFormat="1" applyFont="1" applyFill="1" applyBorder="1" applyAlignment="1">
      <alignment horizontal="right" vertical="center"/>
    </xf>
    <xf numFmtId="192" fontId="6" fillId="0" borderId="8" xfId="0" applyNumberFormat="1" applyFont="1" applyFill="1" applyBorder="1" applyAlignment="1">
      <alignment horizontal="right" vertical="center"/>
    </xf>
    <xf numFmtId="192" fontId="6" fillId="0" borderId="37" xfId="0" applyNumberFormat="1" applyFont="1" applyFill="1" applyBorder="1" applyAlignment="1">
      <alignment horizontal="right" vertical="center"/>
    </xf>
    <xf numFmtId="192" fontId="6" fillId="0" borderId="6" xfId="0" applyNumberFormat="1" applyFont="1" applyFill="1" applyBorder="1" applyAlignment="1">
      <alignment horizontal="right" vertical="center"/>
    </xf>
    <xf numFmtId="192" fontId="6" fillId="0" borderId="7" xfId="0" applyNumberFormat="1" applyFont="1" applyFill="1" applyBorder="1" applyAlignment="1">
      <alignment horizontal="right" vertical="center"/>
    </xf>
    <xf numFmtId="192" fontId="6" fillId="0" borderId="18" xfId="0" applyNumberFormat="1" applyFont="1" applyFill="1" applyBorder="1" applyAlignment="1">
      <alignment horizontal="right" vertical="center"/>
    </xf>
    <xf numFmtId="192" fontId="6" fillId="0" borderId="16" xfId="0" applyNumberFormat="1" applyFont="1" applyFill="1" applyBorder="1" applyAlignment="1">
      <alignment horizontal="right" vertical="center"/>
    </xf>
    <xf numFmtId="192" fontId="6" fillId="0" borderId="17" xfId="0" applyNumberFormat="1" applyFont="1" applyFill="1" applyBorder="1" applyAlignment="1">
      <alignment horizontal="right" vertical="center"/>
    </xf>
    <xf numFmtId="192" fontId="6" fillId="0" borderId="19" xfId="0" applyNumberFormat="1" applyFont="1" applyFill="1" applyBorder="1" applyAlignment="1">
      <alignment horizontal="right" vertical="center"/>
    </xf>
    <xf numFmtId="192" fontId="6" fillId="0" borderId="82" xfId="0" applyNumberFormat="1" applyFont="1" applyFill="1" applyBorder="1" applyAlignment="1">
      <alignment horizontal="center" vertical="center"/>
    </xf>
    <xf numFmtId="192" fontId="6" fillId="0" borderId="16" xfId="0" applyNumberFormat="1" applyFont="1" applyFill="1" applyBorder="1" applyAlignment="1">
      <alignment horizontal="center" vertical="center"/>
    </xf>
    <xf numFmtId="192" fontId="6" fillId="0" borderId="17" xfId="0" applyNumberFormat="1" applyFont="1" applyFill="1" applyBorder="1" applyAlignment="1">
      <alignment horizontal="center" vertical="center"/>
    </xf>
    <xf numFmtId="0" fontId="6" fillId="0" borderId="22" xfId="3" applyFont="1" applyFill="1" applyBorder="1">
      <alignment vertical="center"/>
    </xf>
    <xf numFmtId="0" fontId="6" fillId="0" borderId="10" xfId="3" applyFont="1" applyFill="1" applyBorder="1">
      <alignment vertical="center"/>
    </xf>
    <xf numFmtId="0" fontId="6" fillId="0" borderId="12" xfId="3" applyFont="1" applyFill="1" applyBorder="1">
      <alignment vertical="center"/>
    </xf>
    <xf numFmtId="182" fontId="6" fillId="0" borderId="4" xfId="3" quotePrefix="1" applyNumberFormat="1" applyFont="1" applyFill="1" applyBorder="1" applyAlignment="1">
      <alignment horizontal="center"/>
    </xf>
    <xf numFmtId="182" fontId="6" fillId="0" borderId="0" xfId="3" applyNumberFormat="1" applyFont="1" applyFill="1" applyBorder="1" applyAlignment="1">
      <alignment horizontal="center"/>
    </xf>
    <xf numFmtId="182" fontId="6" fillId="0" borderId="5" xfId="3" applyNumberFormat="1" applyFont="1" applyFill="1" applyBorder="1" applyAlignment="1">
      <alignment horizontal="center"/>
    </xf>
    <xf numFmtId="183" fontId="6" fillId="0" borderId="6" xfId="3" applyNumberFormat="1" applyFont="1" applyFill="1" applyBorder="1" applyAlignment="1">
      <alignment horizontal="center" vertical="top"/>
    </xf>
    <xf numFmtId="183" fontId="6" fillId="0" borderId="7" xfId="3" applyNumberFormat="1" applyFont="1" applyFill="1" applyBorder="1" applyAlignment="1">
      <alignment horizontal="center" vertical="top"/>
    </xf>
    <xf numFmtId="183" fontId="6" fillId="0" borderId="8" xfId="3" applyNumberFormat="1" applyFont="1" applyFill="1" applyBorder="1" applyAlignment="1">
      <alignment horizontal="center" vertical="top"/>
    </xf>
    <xf numFmtId="0" fontId="6" fillId="0" borderId="13" xfId="3" applyFont="1" applyFill="1" applyBorder="1" applyAlignment="1">
      <alignment horizontal="center" vertical="center"/>
    </xf>
    <xf numFmtId="182" fontId="6" fillId="0" borderId="1" xfId="3" quotePrefix="1" applyNumberFormat="1" applyFont="1" applyFill="1" applyBorder="1" applyAlignment="1">
      <alignment horizontal="center"/>
    </xf>
    <xf numFmtId="182" fontId="6" fillId="0" borderId="2" xfId="3" applyNumberFormat="1" applyFont="1" applyFill="1" applyBorder="1" applyAlignment="1">
      <alignment horizontal="center"/>
    </xf>
    <xf numFmtId="182" fontId="6" fillId="0" borderId="3" xfId="3" applyNumberFormat="1" applyFont="1" applyFill="1" applyBorder="1" applyAlignment="1">
      <alignment horizontal="center"/>
    </xf>
    <xf numFmtId="0" fontId="6" fillId="0" borderId="1" xfId="3"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0" xfId="0" applyFont="1" applyFill="1" applyAlignment="1">
      <alignment horizontal="center" vertical="center"/>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0" xfId="0" applyFont="1" applyFill="1" applyAlignment="1">
      <alignment vertical="center"/>
    </xf>
    <xf numFmtId="0" fontId="17" fillId="0" borderId="1" xfId="0" applyFont="1" applyFill="1" applyBorder="1" applyAlignment="1">
      <alignment horizontal="distributed" vertical="center" wrapText="1" indent="1"/>
    </xf>
    <xf numFmtId="0" fontId="17" fillId="0" borderId="2" xfId="0" applyFont="1" applyFill="1" applyBorder="1" applyAlignment="1">
      <alignment horizontal="distributed" vertical="center" wrapText="1" indent="1"/>
    </xf>
    <xf numFmtId="0" fontId="17" fillId="0" borderId="3" xfId="0" applyFont="1" applyFill="1" applyBorder="1" applyAlignment="1">
      <alignment horizontal="distributed" vertical="center" wrapText="1" indent="1"/>
    </xf>
    <xf numFmtId="0" fontId="17" fillId="0" borderId="6" xfId="0" applyFont="1" applyFill="1" applyBorder="1" applyAlignment="1">
      <alignment horizontal="distributed" vertical="center" wrapText="1" indent="1"/>
    </xf>
    <xf numFmtId="0" fontId="17" fillId="0" borderId="7" xfId="0" applyFont="1" applyFill="1" applyBorder="1" applyAlignment="1">
      <alignment horizontal="distributed" vertical="center" wrapText="1" indent="1"/>
    </xf>
    <xf numFmtId="0" fontId="17" fillId="0" borderId="8" xfId="0" applyFont="1" applyFill="1" applyBorder="1" applyAlignment="1">
      <alignment horizontal="distributed" vertical="center" wrapText="1" indent="1"/>
    </xf>
    <xf numFmtId="182" fontId="6" fillId="0" borderId="67" xfId="3" quotePrefix="1" applyNumberFormat="1" applyFont="1" applyFill="1" applyBorder="1" applyAlignment="1">
      <alignment horizontal="center"/>
    </xf>
    <xf numFmtId="183" fontId="6" fillId="0" borderId="66" xfId="3" applyNumberFormat="1" applyFont="1" applyFill="1" applyBorder="1" applyAlignment="1">
      <alignment horizontal="center" vertical="top"/>
    </xf>
    <xf numFmtId="182" fontId="6" fillId="0" borderId="62" xfId="3" quotePrefix="1" applyNumberFormat="1" applyFont="1" applyFill="1" applyBorder="1" applyAlignment="1">
      <alignment horizontal="center"/>
    </xf>
    <xf numFmtId="0" fontId="6" fillId="0" borderId="2" xfId="2" applyFont="1" applyFill="1" applyBorder="1" applyAlignment="1">
      <alignment horizontal="distributed" indent="1"/>
    </xf>
    <xf numFmtId="0" fontId="6" fillId="0" borderId="3" xfId="2" applyFont="1" applyFill="1" applyBorder="1" applyAlignment="1">
      <alignment horizontal="distributed" indent="1"/>
    </xf>
    <xf numFmtId="0" fontId="6" fillId="0" borderId="49" xfId="2" applyFont="1" applyFill="1" applyBorder="1" applyAlignment="1">
      <alignment horizontal="distributed" vertical="center" wrapText="1" indent="1"/>
    </xf>
    <xf numFmtId="38" fontId="12" fillId="0" borderId="70" xfId="5" applyFont="1" applyFill="1" applyBorder="1" applyAlignment="1">
      <alignment horizontal="right" vertical="center"/>
    </xf>
    <xf numFmtId="38" fontId="12" fillId="0" borderId="2" xfId="5" applyFont="1" applyFill="1" applyBorder="1" applyAlignment="1">
      <alignment horizontal="right" vertical="center"/>
    </xf>
    <xf numFmtId="38" fontId="12" fillId="0" borderId="70" xfId="5" applyFont="1" applyFill="1" applyBorder="1" applyAlignment="1">
      <alignment horizontal="right" vertical="center" wrapText="1"/>
    </xf>
    <xf numFmtId="177" fontId="12" fillId="0" borderId="70" xfId="5" applyNumberFormat="1" applyFont="1" applyFill="1" applyBorder="1" applyAlignment="1">
      <alignment horizontal="right" vertical="center"/>
    </xf>
    <xf numFmtId="177" fontId="12" fillId="0" borderId="45" xfId="5" applyNumberFormat="1" applyFont="1" applyFill="1" applyBorder="1" applyAlignment="1">
      <alignment horizontal="right" vertical="center"/>
    </xf>
    <xf numFmtId="38" fontId="6" fillId="0" borderId="71" xfId="5" applyFont="1" applyFill="1" applyBorder="1" applyAlignment="1">
      <alignment horizontal="right" vertical="center" indent="1"/>
    </xf>
    <xf numFmtId="38" fontId="6" fillId="0" borderId="4" xfId="5" applyFont="1" applyFill="1" applyBorder="1" applyAlignment="1">
      <alignment horizontal="distributed" vertical="center" wrapText="1" indent="1"/>
    </xf>
    <xf numFmtId="38" fontId="6" fillId="0" borderId="37" xfId="5" applyFont="1" applyFill="1" applyBorder="1" applyAlignment="1">
      <alignment horizontal="distributed" vertical="center" wrapText="1" indent="1"/>
    </xf>
    <xf numFmtId="180" fontId="6" fillId="0" borderId="38" xfId="5" applyNumberFormat="1" applyFont="1" applyFill="1" applyBorder="1" applyAlignment="1">
      <alignment horizontal="right" vertical="center" indent="1"/>
    </xf>
    <xf numFmtId="0" fontId="6" fillId="0" borderId="51" xfId="2" applyFont="1" applyFill="1" applyBorder="1" applyAlignment="1">
      <alignment horizontal="distributed" vertical="center" wrapText="1" indent="1"/>
    </xf>
    <xf numFmtId="38" fontId="6" fillId="0" borderId="37" xfId="5" applyFont="1" applyFill="1" applyBorder="1" applyAlignment="1">
      <alignment horizontal="right" vertical="center" indent="1"/>
    </xf>
    <xf numFmtId="38" fontId="6" fillId="0" borderId="6" xfId="5" applyFont="1" applyFill="1" applyBorder="1" applyAlignment="1">
      <alignment horizontal="distributed" vertical="center" wrapText="1" indent="1"/>
    </xf>
    <xf numFmtId="0" fontId="6" fillId="0" borderId="49" xfId="2" applyFont="1" applyFill="1" applyBorder="1" applyAlignment="1">
      <alignment horizontal="distributed" vertical="center" wrapText="1" indent="1"/>
    </xf>
    <xf numFmtId="38" fontId="6" fillId="0" borderId="19" xfId="5" applyFont="1" applyFill="1" applyBorder="1" applyAlignment="1">
      <alignment horizontal="right" vertical="center" indent="1"/>
    </xf>
    <xf numFmtId="38" fontId="6" fillId="0" borderId="71" xfId="5" applyFont="1" applyFill="1" applyBorder="1" applyAlignment="1">
      <alignment horizontal="distributed" vertical="center" wrapText="1" indent="1"/>
    </xf>
    <xf numFmtId="180" fontId="6" fillId="0" borderId="70" xfId="5" applyNumberFormat="1" applyFont="1" applyFill="1" applyBorder="1" applyAlignment="1">
      <alignment horizontal="right" vertical="center" indent="1"/>
    </xf>
    <xf numFmtId="180" fontId="6" fillId="0" borderId="72" xfId="5" applyNumberFormat="1" applyFont="1" applyFill="1" applyBorder="1" applyAlignment="1">
      <alignment horizontal="right" vertical="center" indent="1"/>
    </xf>
    <xf numFmtId="38" fontId="6" fillId="0" borderId="37" xfId="5" applyFont="1" applyFill="1" applyBorder="1" applyAlignment="1">
      <alignment horizontal="distributed" vertical="center" wrapText="1" indent="1"/>
    </xf>
    <xf numFmtId="180" fontId="6" fillId="0" borderId="76" xfId="5" applyNumberFormat="1" applyFont="1" applyFill="1" applyBorder="1" applyAlignment="1">
      <alignment horizontal="right" vertical="center" indent="1"/>
    </xf>
    <xf numFmtId="38" fontId="6" fillId="0" borderId="70" xfId="5" applyFont="1" applyFill="1" applyBorder="1" applyAlignment="1">
      <alignment horizontal="distributed" vertical="center" wrapText="1" indent="1"/>
    </xf>
    <xf numFmtId="0" fontId="6" fillId="0" borderId="74" xfId="2" applyFont="1" applyFill="1" applyBorder="1" applyAlignment="1">
      <alignment horizontal="distributed" vertical="center" wrapText="1" indent="1"/>
    </xf>
    <xf numFmtId="38" fontId="6" fillId="0" borderId="28" xfId="5" applyFont="1" applyFill="1" applyBorder="1" applyAlignment="1">
      <alignment horizontal="right" vertical="center" indent="1"/>
    </xf>
    <xf numFmtId="38" fontId="6" fillId="0" borderId="28" xfId="5" applyFont="1" applyFill="1" applyBorder="1" applyAlignment="1">
      <alignment horizontal="center" vertical="center" wrapText="1"/>
    </xf>
    <xf numFmtId="180" fontId="6" fillId="0" borderId="44" xfId="5" applyNumberFormat="1" applyFont="1" applyFill="1" applyBorder="1" applyAlignment="1">
      <alignment horizontal="right" vertical="center" indent="1"/>
    </xf>
    <xf numFmtId="38" fontId="6" fillId="0" borderId="44" xfId="5" applyFont="1" applyFill="1" applyBorder="1" applyAlignment="1">
      <alignment horizontal="distributed" vertical="center" wrapText="1" indent="1"/>
    </xf>
    <xf numFmtId="180" fontId="6" fillId="0" borderId="78" xfId="5" applyNumberFormat="1" applyFont="1" applyFill="1" applyBorder="1" applyAlignment="1">
      <alignment horizontal="right" vertical="center" indent="1"/>
    </xf>
    <xf numFmtId="0" fontId="6" fillId="0" borderId="81" xfId="2" applyFont="1" applyFill="1" applyBorder="1" applyAlignment="1">
      <alignment horizontal="distributed" vertical="center" wrapText="1" indent="1"/>
    </xf>
    <xf numFmtId="38" fontId="6" fillId="0" borderId="77" xfId="5" applyFont="1" applyFill="1" applyBorder="1" applyAlignment="1">
      <alignment horizontal="right" vertical="center" indent="1"/>
    </xf>
    <xf numFmtId="38" fontId="6" fillId="0" borderId="77" xfId="5" applyFont="1" applyFill="1" applyBorder="1" applyAlignment="1">
      <alignment horizontal="center" vertical="center" wrapText="1"/>
    </xf>
    <xf numFmtId="180" fontId="6" fillId="0" borderId="77" xfId="5" applyNumberFormat="1" applyFont="1" applyFill="1" applyBorder="1" applyAlignment="1">
      <alignment horizontal="right" vertical="center" indent="1"/>
    </xf>
    <xf numFmtId="38" fontId="6" fillId="0" borderId="33" xfId="5" applyFont="1" applyFill="1" applyBorder="1" applyAlignment="1">
      <alignment horizontal="distributed" vertical="center" wrapText="1" indent="1"/>
    </xf>
    <xf numFmtId="180" fontId="6" fillId="0" borderId="33" xfId="5" applyNumberFormat="1" applyFont="1" applyFill="1" applyBorder="1" applyAlignment="1">
      <alignment horizontal="right" vertical="center" indent="1"/>
    </xf>
    <xf numFmtId="180" fontId="6" fillId="0" borderId="34" xfId="5" applyNumberFormat="1" applyFont="1" applyFill="1" applyBorder="1" applyAlignment="1">
      <alignment horizontal="right" vertical="center" indent="1"/>
    </xf>
    <xf numFmtId="38" fontId="6" fillId="0" borderId="70" xfId="5" applyFont="1" applyFill="1" applyBorder="1" applyAlignment="1">
      <alignment horizontal="right" vertical="center" indent="1"/>
    </xf>
    <xf numFmtId="38" fontId="6" fillId="0" borderId="70" xfId="5" applyFont="1" applyFill="1" applyBorder="1" applyAlignment="1">
      <alignment horizontal="center" vertical="center" wrapText="1"/>
    </xf>
    <xf numFmtId="0" fontId="6" fillId="0" borderId="83" xfId="2" applyFont="1" applyFill="1" applyBorder="1" applyAlignment="1">
      <alignment horizontal="distributed" vertical="center" wrapText="1" indent="1"/>
    </xf>
    <xf numFmtId="38" fontId="6" fillId="0" borderId="19" xfId="5" applyFont="1" applyFill="1" applyBorder="1" applyAlignment="1">
      <alignment horizontal="right" vertical="center" indent="1"/>
    </xf>
    <xf numFmtId="180" fontId="6" fillId="0" borderId="19" xfId="5" applyNumberFormat="1" applyFont="1" applyFill="1" applyBorder="1" applyAlignment="1">
      <alignment horizontal="right" vertical="center" indent="1"/>
    </xf>
    <xf numFmtId="38" fontId="6" fillId="0" borderId="19" xfId="5" applyFont="1" applyFill="1" applyBorder="1" applyAlignment="1">
      <alignment horizontal="distributed" vertical="center" wrapText="1" indent="1"/>
    </xf>
    <xf numFmtId="180" fontId="6" fillId="0" borderId="20" xfId="5" applyNumberFormat="1" applyFont="1" applyFill="1" applyBorder="1" applyAlignment="1">
      <alignment horizontal="right" vertical="center" indent="1"/>
    </xf>
    <xf numFmtId="38" fontId="6" fillId="0" borderId="37" xfId="5" applyFont="1" applyFill="1" applyBorder="1" applyAlignment="1">
      <alignment horizontal="right" vertical="center" indent="1"/>
    </xf>
    <xf numFmtId="38" fontId="6" fillId="0" borderId="38" xfId="5" applyFont="1" applyFill="1" applyBorder="1" applyAlignment="1">
      <alignment horizontal="right" vertical="center" indent="1"/>
    </xf>
    <xf numFmtId="38" fontId="6" fillId="0" borderId="48" xfId="5" applyFont="1" applyFill="1" applyBorder="1" applyAlignment="1">
      <alignment horizontal="right" vertical="center" indent="1"/>
    </xf>
    <xf numFmtId="0" fontId="3" fillId="0" borderId="10" xfId="2" applyNumberFormat="1" applyFont="1" applyFill="1" applyBorder="1" applyAlignment="1">
      <alignment horizontal="left" vertical="center"/>
    </xf>
    <xf numFmtId="0" fontId="3" fillId="0" borderId="11" xfId="2" applyNumberFormat="1" applyFont="1" applyFill="1" applyBorder="1" applyAlignment="1">
      <alignment horizontal="left" vertical="center"/>
    </xf>
    <xf numFmtId="0" fontId="3" fillId="0" borderId="12" xfId="2" applyNumberFormat="1" applyFont="1" applyFill="1" applyBorder="1" applyAlignment="1">
      <alignment horizontal="left" vertical="center"/>
    </xf>
    <xf numFmtId="0" fontId="13" fillId="0" borderId="0" xfId="2" applyNumberFormat="1" applyFont="1" applyFill="1" applyAlignment="1">
      <alignment vertical="center"/>
    </xf>
    <xf numFmtId="0" fontId="3" fillId="0" borderId="0" xfId="2" applyNumberFormat="1" applyFont="1" applyFill="1" applyAlignment="1">
      <alignment vertical="center"/>
    </xf>
    <xf numFmtId="0" fontId="5" fillId="0" borderId="13" xfId="2" applyNumberFormat="1" applyFont="1" applyFill="1" applyBorder="1" applyAlignment="1">
      <alignment horizontal="center" vertical="center"/>
    </xf>
    <xf numFmtId="0" fontId="5" fillId="0" borderId="0" xfId="2" applyNumberFormat="1" applyFont="1" applyFill="1" applyBorder="1" applyAlignment="1">
      <alignment horizontal="center" vertical="center"/>
    </xf>
    <xf numFmtId="0" fontId="5" fillId="0" borderId="14" xfId="2" applyNumberFormat="1" applyFont="1" applyFill="1" applyBorder="1" applyAlignment="1">
      <alignment horizontal="center" vertical="center"/>
    </xf>
    <xf numFmtId="0" fontId="3" fillId="0" borderId="13" xfId="2" applyNumberFormat="1" applyFont="1" applyFill="1" applyBorder="1" applyAlignment="1">
      <alignment horizontal="center" vertical="top"/>
    </xf>
    <xf numFmtId="0" fontId="3" fillId="0" borderId="0" xfId="2" applyNumberFormat="1" applyFont="1" applyFill="1" applyBorder="1" applyAlignment="1">
      <alignment horizontal="center" vertical="top"/>
    </xf>
    <xf numFmtId="0" fontId="3" fillId="0" borderId="14" xfId="2" applyNumberFormat="1" applyFont="1" applyFill="1" applyBorder="1" applyAlignment="1">
      <alignment horizontal="center" vertical="top"/>
    </xf>
    <xf numFmtId="0" fontId="3" fillId="0" borderId="13" xfId="2" applyNumberFormat="1" applyFont="1" applyFill="1" applyBorder="1" applyAlignment="1">
      <alignment horizontal="left" vertical="center"/>
    </xf>
    <xf numFmtId="0" fontId="3" fillId="0" borderId="0" xfId="2" applyNumberFormat="1" applyFont="1" applyFill="1" applyBorder="1" applyAlignment="1">
      <alignment horizontal="left" vertical="center"/>
    </xf>
    <xf numFmtId="0" fontId="28" fillId="0" borderId="0" xfId="2" applyNumberFormat="1" applyFont="1" applyFill="1" applyBorder="1" applyAlignment="1">
      <alignment horizontal="left" vertical="center"/>
    </xf>
    <xf numFmtId="0" fontId="30" fillId="0" borderId="14" xfId="2" applyNumberFormat="1" applyFont="1" applyFill="1" applyBorder="1" applyAlignment="1">
      <alignment horizontal="right" vertical="top"/>
    </xf>
    <xf numFmtId="0" fontId="28" fillId="0" borderId="0" xfId="2" applyNumberFormat="1" applyFont="1" applyFill="1" applyAlignment="1">
      <alignment vertical="center"/>
    </xf>
    <xf numFmtId="0" fontId="31" fillId="0" borderId="13" xfId="2" applyNumberFormat="1" applyFont="1" applyFill="1" applyBorder="1" applyAlignment="1">
      <alignment horizontal="center" vertical="center"/>
    </xf>
    <xf numFmtId="0" fontId="31" fillId="0" borderId="0" xfId="2" applyNumberFormat="1" applyFont="1" applyFill="1" applyBorder="1" applyAlignment="1">
      <alignment horizontal="center" vertical="center"/>
    </xf>
    <xf numFmtId="0" fontId="31" fillId="0" borderId="14" xfId="2" applyNumberFormat="1" applyFont="1" applyFill="1" applyBorder="1" applyAlignment="1">
      <alignment horizontal="center" vertical="center"/>
    </xf>
    <xf numFmtId="176" fontId="3" fillId="0" borderId="13" xfId="2" applyNumberFormat="1" applyFont="1" applyFill="1" applyBorder="1" applyAlignment="1">
      <alignment horizontal="left"/>
    </xf>
    <xf numFmtId="176" fontId="6" fillId="0" borderId="0" xfId="2" applyNumberFormat="1" applyFont="1" applyFill="1" applyBorder="1" applyAlignment="1"/>
    <xf numFmtId="176" fontId="6" fillId="0" borderId="0" xfId="2" applyNumberFormat="1" applyFont="1" applyFill="1" applyBorder="1" applyAlignment="1">
      <alignment horizontal="left"/>
    </xf>
    <xf numFmtId="187" fontId="3" fillId="0" borderId="0" xfId="2" applyNumberFormat="1" applyFont="1" applyFill="1" applyBorder="1" applyAlignment="1">
      <alignment horizontal="left"/>
    </xf>
    <xf numFmtId="190" fontId="3" fillId="0" borderId="0" xfId="2" applyNumberFormat="1" applyFont="1" applyFill="1" applyBorder="1" applyAlignment="1"/>
    <xf numFmtId="190" fontId="3" fillId="0" borderId="0" xfId="2" applyNumberFormat="1" applyFont="1" applyFill="1" applyBorder="1" applyAlignment="1">
      <alignment horizontal="left"/>
    </xf>
    <xf numFmtId="190" fontId="28" fillId="0" borderId="14" xfId="2" applyNumberFormat="1" applyFont="1" applyFill="1" applyBorder="1" applyAlignment="1">
      <alignment horizontal="left"/>
    </xf>
    <xf numFmtId="176" fontId="13" fillId="0" borderId="0" xfId="2" applyNumberFormat="1" applyFont="1" applyFill="1" applyAlignment="1"/>
    <xf numFmtId="176" fontId="6" fillId="0" borderId="0" xfId="2" quotePrefix="1" applyNumberFormat="1" applyFont="1" applyFill="1" applyBorder="1" applyAlignment="1">
      <alignment horizontal="left"/>
    </xf>
    <xf numFmtId="176" fontId="6" fillId="0" borderId="0" xfId="2" applyNumberFormat="1" applyFont="1" applyFill="1" applyBorder="1" applyAlignment="1">
      <alignment horizontal="distributed"/>
    </xf>
    <xf numFmtId="176" fontId="6" fillId="0" borderId="0" xfId="2" applyNumberFormat="1" applyFont="1" applyFill="1" applyBorder="1" applyAlignment="1">
      <alignment horizontal="distributed"/>
    </xf>
    <xf numFmtId="190" fontId="6" fillId="0" borderId="0" xfId="2" applyNumberFormat="1" applyFont="1" applyFill="1" applyBorder="1" applyAlignment="1"/>
    <xf numFmtId="190" fontId="6" fillId="0" borderId="0"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6" fillId="0" borderId="0" xfId="2" applyNumberFormat="1" applyFont="1" applyFill="1" applyBorder="1" applyAlignment="1">
      <alignment horizontal="distributed"/>
    </xf>
    <xf numFmtId="0" fontId="3" fillId="0" borderId="13" xfId="2" quotePrefix="1" applyFont="1" applyFill="1" applyBorder="1" applyAlignment="1">
      <alignment horizontal="left"/>
    </xf>
    <xf numFmtId="0" fontId="6" fillId="0" borderId="0" xfId="2" applyFont="1" applyFill="1" applyBorder="1" applyAlignment="1">
      <alignment horizontal="left"/>
    </xf>
    <xf numFmtId="0" fontId="13" fillId="0" borderId="0" xfId="2" applyFont="1" applyFill="1" applyAlignment="1"/>
    <xf numFmtId="0" fontId="28" fillId="0" borderId="0" xfId="2" applyFont="1" applyFill="1" applyAlignment="1"/>
    <xf numFmtId="0" fontId="3" fillId="0" borderId="13" xfId="2" applyFont="1" applyFill="1" applyBorder="1" applyAlignment="1">
      <alignment horizontal="left"/>
    </xf>
    <xf numFmtId="190" fontId="6" fillId="0" borderId="7" xfId="2" applyNumberFormat="1" applyFont="1" applyFill="1" applyBorder="1" applyAlignment="1"/>
    <xf numFmtId="0" fontId="28" fillId="0" borderId="14" xfId="2" applyFont="1" applyFill="1" applyBorder="1" applyAlignment="1"/>
    <xf numFmtId="0" fontId="3" fillId="0" borderId="22" xfId="2" applyFont="1" applyFill="1" applyBorder="1" applyAlignment="1">
      <alignment horizontal="left"/>
    </xf>
    <xf numFmtId="176" fontId="6" fillId="0" borderId="23" xfId="2" quotePrefix="1" applyNumberFormat="1" applyFont="1" applyFill="1" applyBorder="1" applyAlignment="1">
      <alignment horizontal="left"/>
    </xf>
    <xf numFmtId="0" fontId="6" fillId="0" borderId="23" xfId="2" applyFont="1" applyFill="1" applyBorder="1" applyAlignment="1">
      <alignment horizontal="left"/>
    </xf>
    <xf numFmtId="177" fontId="6" fillId="0" borderId="23" xfId="2" applyNumberFormat="1" applyFont="1" applyFill="1" applyBorder="1" applyAlignment="1">
      <alignment horizontal="left"/>
    </xf>
    <xf numFmtId="187" fontId="3" fillId="0" borderId="23" xfId="2" applyNumberFormat="1" applyFont="1" applyFill="1" applyBorder="1" applyAlignment="1">
      <alignment horizontal="left"/>
    </xf>
    <xf numFmtId="190" fontId="6" fillId="0" borderId="23" xfId="2" applyNumberFormat="1" applyFont="1" applyFill="1" applyBorder="1" applyAlignment="1">
      <alignment horizontal="left"/>
    </xf>
    <xf numFmtId="190" fontId="28" fillId="0" borderId="46" xfId="2" applyNumberFormat="1" applyFont="1" applyFill="1" applyBorder="1" applyAlignment="1">
      <alignment horizontal="left"/>
    </xf>
    <xf numFmtId="0" fontId="3" fillId="0" borderId="10" xfId="2" applyFont="1" applyFill="1" applyBorder="1" applyAlignment="1">
      <alignment horizontal="left"/>
    </xf>
    <xf numFmtId="176" fontId="6" fillId="0" borderId="11" xfId="2" quotePrefix="1" applyNumberFormat="1" applyFont="1" applyFill="1" applyBorder="1" applyAlignment="1">
      <alignment horizontal="left"/>
    </xf>
    <xf numFmtId="0" fontId="6" fillId="0" borderId="11" xfId="2" applyFont="1" applyFill="1" applyBorder="1" applyAlignment="1">
      <alignment horizontal="left"/>
    </xf>
    <xf numFmtId="177" fontId="6" fillId="0" borderId="11" xfId="2" applyNumberFormat="1" applyFont="1" applyFill="1" applyBorder="1" applyAlignment="1">
      <alignment horizontal="left"/>
    </xf>
    <xf numFmtId="187" fontId="3" fillId="0" borderId="11" xfId="2" applyNumberFormat="1" applyFont="1" applyFill="1" applyBorder="1" applyAlignment="1">
      <alignment horizontal="left"/>
    </xf>
    <xf numFmtId="190" fontId="6" fillId="0" borderId="11" xfId="2" applyNumberFormat="1" applyFont="1" applyFill="1" applyBorder="1" applyAlignment="1">
      <alignment horizontal="left"/>
    </xf>
    <xf numFmtId="190" fontId="28" fillId="0" borderId="12" xfId="2" applyNumberFormat="1" applyFont="1" applyFill="1" applyBorder="1" applyAlignment="1">
      <alignment horizontal="left"/>
    </xf>
    <xf numFmtId="0" fontId="6" fillId="0" borderId="0" xfId="2" applyNumberFormat="1" applyFont="1" applyFill="1" applyBorder="1" applyAlignment="1">
      <alignment horizontal="distributed"/>
    </xf>
    <xf numFmtId="176" fontId="6" fillId="0" borderId="0" xfId="2" applyNumberFormat="1" applyFont="1" applyFill="1" applyBorder="1" applyAlignment="1">
      <alignment horizontal="center" shrinkToFit="1"/>
    </xf>
    <xf numFmtId="0" fontId="6" fillId="0" borderId="0" xfId="2" quotePrefix="1" applyFont="1" applyFill="1" applyBorder="1" applyAlignment="1">
      <alignment horizontal="left"/>
    </xf>
    <xf numFmtId="190" fontId="6" fillId="0" borderId="9" xfId="2" applyNumberFormat="1" applyFont="1" applyFill="1" applyBorder="1" applyAlignment="1"/>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190" fontId="3" fillId="0" borderId="23" xfId="2" applyNumberFormat="1" applyFont="1" applyFill="1" applyBorder="1" applyAlignment="1">
      <alignment horizontal="left" vertical="center"/>
    </xf>
    <xf numFmtId="190" fontId="28" fillId="0" borderId="46" xfId="2" applyNumberFormat="1" applyFont="1" applyFill="1" applyBorder="1" applyAlignment="1">
      <alignment horizontal="left" vertical="center"/>
    </xf>
    <xf numFmtId="0" fontId="13" fillId="0" borderId="0" xfId="2" applyFont="1" applyFill="1" applyAlignment="1">
      <alignment vertical="center"/>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190" fontId="3" fillId="0" borderId="11" xfId="2" applyNumberFormat="1" applyFont="1" applyFill="1" applyBorder="1" applyAlignment="1">
      <alignment horizontal="left" vertical="center"/>
    </xf>
    <xf numFmtId="190" fontId="28" fillId="0" borderId="12" xfId="2" applyNumberFormat="1" applyFont="1" applyFill="1" applyBorder="1" applyAlignment="1">
      <alignment horizontal="left" vertical="center"/>
    </xf>
    <xf numFmtId="176" fontId="6" fillId="0" borderId="0" xfId="2" applyNumberFormat="1" applyFont="1" applyFill="1" applyBorder="1" applyAlignment="1">
      <alignment horizontal="left" vertical="center" wrapText="1"/>
    </xf>
    <xf numFmtId="0" fontId="6" fillId="0" borderId="0" xfId="2" applyNumberFormat="1" applyFont="1" applyFill="1" applyBorder="1" applyAlignment="1">
      <alignment horizontal="distributed" wrapText="1"/>
    </xf>
    <xf numFmtId="0" fontId="6" fillId="0" borderId="0" xfId="2" applyFont="1" applyFill="1" applyBorder="1" applyAlignment="1">
      <alignment horizontal="distributed"/>
    </xf>
    <xf numFmtId="0" fontId="6" fillId="0" borderId="0" xfId="2" applyFont="1" applyFill="1" applyBorder="1" applyAlignment="1">
      <alignment horizontal="distributed"/>
    </xf>
    <xf numFmtId="177"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190" fontId="6" fillId="0" borderId="2" xfId="2" applyNumberFormat="1" applyFont="1" applyFill="1" applyBorder="1" applyAlignment="1"/>
    <xf numFmtId="190" fontId="28" fillId="0" borderId="0" xfId="2" applyNumberFormat="1" applyFont="1" applyFill="1" applyBorder="1" applyAlignment="1"/>
    <xf numFmtId="176" fontId="6" fillId="0" borderId="0" xfId="2" applyNumberFormat="1" applyFont="1" applyFill="1" applyBorder="1" applyAlignment="1">
      <alignment horizontal="center" vertical="center" wrapText="1"/>
    </xf>
    <xf numFmtId="190" fontId="6" fillId="0" borderId="0" xfId="2" applyNumberFormat="1" applyFont="1" applyFill="1" applyBorder="1" applyAlignment="1">
      <alignment shrinkToFit="1"/>
    </xf>
    <xf numFmtId="190" fontId="6" fillId="0" borderId="0" xfId="2" applyNumberFormat="1" applyFont="1" applyFill="1" applyBorder="1" applyAlignment="1">
      <alignment horizontal="left" shrinkToFit="1"/>
    </xf>
    <xf numFmtId="190" fontId="28" fillId="0" borderId="14" xfId="2" applyNumberFormat="1" applyFont="1" applyFill="1" applyBorder="1" applyAlignment="1">
      <alignment horizontal="left" shrinkToFit="1"/>
    </xf>
    <xf numFmtId="0" fontId="3" fillId="0" borderId="0" xfId="2" applyFont="1" applyFill="1" applyBorder="1" applyAlignment="1">
      <alignment horizontal="left"/>
    </xf>
    <xf numFmtId="177" fontId="6" fillId="0" borderId="23" xfId="2" applyNumberFormat="1" applyFont="1" applyFill="1" applyBorder="1" applyAlignment="1">
      <alignment horizontal="distributed"/>
    </xf>
    <xf numFmtId="0" fontId="3" fillId="0" borderId="23" xfId="2" applyFont="1" applyFill="1" applyBorder="1" applyAlignment="1">
      <alignment horizontal="left"/>
    </xf>
    <xf numFmtId="190" fontId="6" fillId="0" borderId="23" xfId="2" applyNumberFormat="1" applyFont="1" applyFill="1" applyBorder="1" applyAlignment="1">
      <alignment shrinkToFit="1"/>
    </xf>
    <xf numFmtId="190" fontId="6" fillId="0" borderId="23" xfId="2" applyNumberFormat="1" applyFont="1" applyFill="1" applyBorder="1" applyAlignment="1">
      <alignment horizontal="left" shrinkToFit="1"/>
    </xf>
    <xf numFmtId="190" fontId="28" fillId="0" borderId="46" xfId="2" applyNumberFormat="1" applyFont="1" applyFill="1" applyBorder="1" applyAlignment="1">
      <alignment horizontal="left" shrinkToFit="1"/>
    </xf>
    <xf numFmtId="177" fontId="6" fillId="0" borderId="11" xfId="2" applyNumberFormat="1" applyFont="1" applyFill="1" applyBorder="1" applyAlignment="1">
      <alignment horizontal="distributed"/>
    </xf>
    <xf numFmtId="0" fontId="3" fillId="0" borderId="11" xfId="2" applyFont="1" applyFill="1" applyBorder="1" applyAlignment="1">
      <alignment horizontal="left"/>
    </xf>
    <xf numFmtId="190" fontId="6" fillId="0" borderId="11" xfId="2" applyNumberFormat="1" applyFont="1" applyFill="1" applyBorder="1" applyAlignment="1">
      <alignment shrinkToFit="1"/>
    </xf>
    <xf numFmtId="190" fontId="6" fillId="0" borderId="11" xfId="2" applyNumberFormat="1" applyFont="1" applyFill="1" applyBorder="1" applyAlignment="1">
      <alignment horizontal="left" shrinkToFit="1"/>
    </xf>
    <xf numFmtId="190" fontId="28" fillId="0" borderId="12" xfId="2" applyNumberFormat="1" applyFont="1" applyFill="1" applyBorder="1" applyAlignment="1">
      <alignment horizontal="left" shrinkToFit="1"/>
    </xf>
    <xf numFmtId="190" fontId="6" fillId="0" borderId="7" xfId="2" applyNumberFormat="1" applyFont="1" applyFill="1" applyBorder="1" applyAlignment="1">
      <alignment shrinkToFit="1"/>
    </xf>
    <xf numFmtId="190" fontId="6" fillId="0" borderId="0" xfId="2" applyNumberFormat="1" applyFont="1" applyFill="1" applyBorder="1" applyAlignment="1">
      <alignment horizontal="right" shrinkToFit="1"/>
    </xf>
    <xf numFmtId="190" fontId="3" fillId="0" borderId="0" xfId="2" applyNumberFormat="1" applyFont="1" applyFill="1" applyBorder="1" applyAlignment="1">
      <alignment shrinkToFit="1"/>
    </xf>
    <xf numFmtId="190" fontId="3" fillId="0" borderId="0" xfId="2" applyNumberFormat="1" applyFont="1" applyFill="1" applyBorder="1" applyAlignment="1">
      <alignment horizontal="left" shrinkToFit="1"/>
    </xf>
    <xf numFmtId="177" fontId="6" fillId="0" borderId="0" xfId="2" applyNumberFormat="1" applyFont="1" applyFill="1" applyBorder="1" applyAlignment="1">
      <alignment horizontal="distributed" shrinkToFit="1"/>
    </xf>
    <xf numFmtId="190" fontId="6" fillId="0" borderId="9" xfId="2" applyNumberFormat="1" applyFont="1" applyFill="1" applyBorder="1" applyAlignment="1">
      <alignment shrinkToFit="1"/>
    </xf>
    <xf numFmtId="176" fontId="3" fillId="0" borderId="22" xfId="2" applyNumberFormat="1" applyFont="1" applyFill="1" applyBorder="1" applyAlignment="1">
      <alignment horizontal="left" vertical="center"/>
    </xf>
    <xf numFmtId="176" fontId="3" fillId="0" borderId="23" xfId="2" applyNumberFormat="1" applyFont="1" applyFill="1" applyBorder="1" applyAlignment="1">
      <alignment horizontal="left" vertical="center"/>
    </xf>
    <xf numFmtId="190" fontId="3" fillId="0" borderId="23" xfId="2" applyNumberFormat="1" applyFont="1" applyFill="1" applyBorder="1" applyAlignment="1">
      <alignment vertical="center" shrinkToFit="1"/>
    </xf>
    <xf numFmtId="190" fontId="3" fillId="0" borderId="23" xfId="2" applyNumberFormat="1" applyFont="1" applyFill="1" applyBorder="1" applyAlignment="1">
      <alignment horizontal="left" vertical="center" shrinkToFit="1"/>
    </xf>
    <xf numFmtId="190" fontId="28" fillId="0" borderId="46" xfId="2" applyNumberFormat="1" applyFont="1" applyFill="1" applyBorder="1" applyAlignment="1">
      <alignment horizontal="left" vertical="center" shrinkToFit="1"/>
    </xf>
    <xf numFmtId="176" fontId="6" fillId="0" borderId="0" xfId="2" applyNumberFormat="1" applyFont="1" applyFill="1" applyBorder="1" applyAlignment="1">
      <alignment horizontal="distributed" shrinkToFit="1"/>
    </xf>
    <xf numFmtId="176" fontId="6" fillId="0" borderId="0" xfId="2" applyNumberFormat="1" applyFont="1" applyFill="1" applyBorder="1" applyAlignment="1">
      <alignment horizontal="distributed" wrapText="1"/>
    </xf>
    <xf numFmtId="0" fontId="3" fillId="0" borderId="22" xfId="2" quotePrefix="1" applyFont="1" applyFill="1" applyBorder="1" applyAlignment="1">
      <alignment horizontal="left"/>
    </xf>
    <xf numFmtId="0" fontId="3" fillId="0" borderId="10" xfId="2" quotePrefix="1" applyFont="1" applyFill="1" applyBorder="1" applyAlignment="1">
      <alignment horizontal="left"/>
    </xf>
    <xf numFmtId="177" fontId="6" fillId="0" borderId="0" xfId="2" applyNumberFormat="1" applyFont="1" applyFill="1" applyBorder="1" applyAlignment="1">
      <alignment horizontal="distributed" shrinkToFit="1"/>
    </xf>
    <xf numFmtId="190" fontId="3" fillId="0" borderId="0" xfId="2" applyNumberFormat="1" applyFont="1" applyFill="1" applyBorder="1" applyAlignment="1">
      <alignment vertical="center" shrinkToFit="1"/>
    </xf>
    <xf numFmtId="190" fontId="3" fillId="0" borderId="0" xfId="2" applyNumberFormat="1" applyFont="1" applyFill="1" applyBorder="1" applyAlignment="1">
      <alignment horizontal="left" vertical="center" shrinkToFit="1"/>
    </xf>
    <xf numFmtId="190" fontId="28" fillId="0" borderId="14" xfId="2" applyNumberFormat="1" applyFont="1" applyFill="1" applyBorder="1" applyAlignment="1">
      <alignment horizontal="left" vertical="center" shrinkToFit="1"/>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90" fontId="3" fillId="0" borderId="11" xfId="2" applyNumberFormat="1" applyFont="1" applyFill="1" applyBorder="1" applyAlignment="1">
      <alignment vertical="center" shrinkToFit="1"/>
    </xf>
    <xf numFmtId="190" fontId="3" fillId="0" borderId="11" xfId="2" applyNumberFormat="1" applyFont="1" applyFill="1" applyBorder="1" applyAlignment="1">
      <alignment horizontal="left" vertical="center" shrinkToFit="1"/>
    </xf>
    <xf numFmtId="190" fontId="28" fillId="0" borderId="12" xfId="2" applyNumberFormat="1" applyFont="1" applyFill="1" applyBorder="1" applyAlignment="1">
      <alignment horizontal="left" vertical="center" shrinkToFit="1"/>
    </xf>
    <xf numFmtId="176" fontId="3" fillId="0" borderId="0" xfId="2" quotePrefix="1" applyNumberFormat="1" applyFont="1" applyFill="1" applyBorder="1" applyAlignment="1">
      <alignment horizontal="left"/>
    </xf>
    <xf numFmtId="176" fontId="3" fillId="0" borderId="0" xfId="2" applyNumberFormat="1" applyFont="1" applyFill="1" applyBorder="1" applyAlignment="1">
      <alignment horizontal="distributed"/>
    </xf>
    <xf numFmtId="176" fontId="3" fillId="0" borderId="0" xfId="2" applyNumberFormat="1" applyFont="1" applyFill="1" applyBorder="1" applyAlignment="1">
      <alignment horizontal="distributed"/>
    </xf>
    <xf numFmtId="190" fontId="28" fillId="0" borderId="23" xfId="2" applyNumberFormat="1" applyFont="1" applyFill="1" applyBorder="1" applyAlignment="1">
      <alignment horizontal="left" vertical="center" shrinkToFit="1"/>
    </xf>
    <xf numFmtId="176" fontId="6" fillId="0" borderId="23" xfId="2" applyNumberFormat="1" applyFont="1" applyFill="1" applyBorder="1" applyAlignment="1">
      <alignment horizontal="distributed"/>
    </xf>
    <xf numFmtId="190" fontId="6" fillId="0" borderId="23" xfId="2" applyNumberFormat="1" applyFont="1" applyFill="1" applyBorder="1" applyAlignment="1"/>
    <xf numFmtId="190" fontId="28" fillId="0" borderId="0" xfId="2" applyNumberFormat="1" applyFont="1" applyFill="1" applyBorder="1" applyAlignment="1">
      <alignment horizontal="left"/>
    </xf>
    <xf numFmtId="176" fontId="28" fillId="0" borderId="0" xfId="2" applyNumberFormat="1" applyFont="1" applyFill="1" applyBorder="1" applyAlignment="1">
      <alignment horizontal="left"/>
    </xf>
    <xf numFmtId="190" fontId="28" fillId="0" borderId="0" xfId="2" applyNumberFormat="1" applyFont="1" applyFill="1" applyAlignment="1">
      <alignment horizontal="left"/>
    </xf>
    <xf numFmtId="49" fontId="6" fillId="0" borderId="18" xfId="2" applyNumberFormat="1" applyFont="1" applyFill="1" applyBorder="1" applyAlignment="1">
      <alignment horizontal="distributed" vertical="center" indent="5"/>
    </xf>
    <xf numFmtId="49" fontId="6" fillId="0" borderId="16" xfId="2" applyNumberFormat="1" applyFont="1" applyFill="1" applyBorder="1" applyAlignment="1">
      <alignment horizontal="distributed" vertical="center" indent="5"/>
    </xf>
    <xf numFmtId="49" fontId="6" fillId="0" borderId="17" xfId="2" applyNumberFormat="1" applyFont="1" applyFill="1" applyBorder="1" applyAlignment="1">
      <alignment horizontal="distributed" vertical="center" indent="5"/>
    </xf>
    <xf numFmtId="176" fontId="6" fillId="0" borderId="18" xfId="2" applyNumberFormat="1" applyFont="1" applyFill="1" applyBorder="1" applyAlignment="1">
      <alignment horizontal="distributed" vertical="center" indent="8"/>
    </xf>
    <xf numFmtId="176" fontId="6" fillId="0" borderId="16" xfId="2" applyNumberFormat="1" applyFont="1" applyFill="1" applyBorder="1" applyAlignment="1">
      <alignment horizontal="distributed" vertical="center" indent="8"/>
    </xf>
    <xf numFmtId="176" fontId="6" fillId="0" borderId="17" xfId="2" applyNumberFormat="1" applyFont="1" applyFill="1" applyBorder="1" applyAlignment="1">
      <alignment horizontal="distributed" vertical="center" indent="8"/>
    </xf>
    <xf numFmtId="49" fontId="6" fillId="0" borderId="18" xfId="2" applyNumberFormat="1" applyFont="1" applyFill="1" applyBorder="1" applyAlignment="1">
      <alignment horizontal="left" vertical="center" indent="1"/>
    </xf>
    <xf numFmtId="49" fontId="6" fillId="0" borderId="16" xfId="2" applyNumberFormat="1" applyFont="1" applyFill="1" applyBorder="1" applyAlignment="1">
      <alignment horizontal="left" vertical="center" indent="1"/>
    </xf>
    <xf numFmtId="49" fontId="6" fillId="0" borderId="17" xfId="2" applyNumberFormat="1" applyFont="1" applyFill="1" applyBorder="1" applyAlignment="1">
      <alignment horizontal="left" vertical="center" indent="1"/>
    </xf>
    <xf numFmtId="176" fontId="6" fillId="0" borderId="18" xfId="2" applyNumberFormat="1" applyFont="1" applyFill="1" applyBorder="1" applyAlignment="1">
      <alignment horizontal="left" vertical="center" indent="1"/>
    </xf>
    <xf numFmtId="176" fontId="6" fillId="0" borderId="16" xfId="2" applyNumberFormat="1" applyFont="1" applyFill="1" applyBorder="1" applyAlignment="1">
      <alignment horizontal="left" vertical="center" indent="1"/>
    </xf>
    <xf numFmtId="176" fontId="6" fillId="0" borderId="17" xfId="2" applyNumberFormat="1" applyFont="1" applyFill="1" applyBorder="1" applyAlignment="1">
      <alignment horizontal="left" vertical="center" indent="1"/>
    </xf>
    <xf numFmtId="49" fontId="6" fillId="0" borderId="6" xfId="2" applyNumberFormat="1" applyFont="1" applyFill="1" applyBorder="1" applyAlignment="1">
      <alignment horizontal="left" vertical="center" indent="1"/>
    </xf>
    <xf numFmtId="49" fontId="6" fillId="0" borderId="7" xfId="2" applyNumberFormat="1" applyFont="1" applyFill="1" applyBorder="1" applyAlignment="1">
      <alignment horizontal="left" vertical="center" indent="1"/>
    </xf>
    <xf numFmtId="49" fontId="6" fillId="0" borderId="8" xfId="2" applyNumberFormat="1" applyFont="1" applyFill="1" applyBorder="1" applyAlignment="1">
      <alignment horizontal="left" vertical="center" indent="1"/>
    </xf>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87" fontId="13" fillId="0" borderId="0" xfId="2" applyNumberFormat="1" applyFont="1" applyFill="1" applyAlignment="1">
      <alignment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41" fontId="28" fillId="0" borderId="0" xfId="2" applyNumberFormat="1" applyFont="1" applyFill="1" applyBorder="1" applyAlignment="1">
      <alignment horizontal="left" vertical="center"/>
    </xf>
    <xf numFmtId="41" fontId="30" fillId="0" borderId="14" xfId="2" applyNumberFormat="1" applyFont="1" applyFill="1" applyBorder="1" applyAlignment="1">
      <alignment horizontal="right" vertical="top"/>
    </xf>
    <xf numFmtId="176" fontId="6" fillId="0" borderId="13" xfId="2" applyNumberFormat="1" applyFont="1" applyFill="1" applyBorder="1" applyAlignment="1">
      <alignment horizontal="left"/>
    </xf>
    <xf numFmtId="176" fontId="22" fillId="0" borderId="0" xfId="2" quotePrefix="1" applyNumberFormat="1" applyFont="1" applyFill="1" applyBorder="1" applyAlignment="1"/>
    <xf numFmtId="176" fontId="22" fillId="0" borderId="0" xfId="2" applyNumberFormat="1" applyFont="1" applyFill="1" applyBorder="1" applyAlignment="1">
      <alignment horizontal="distributed"/>
    </xf>
    <xf numFmtId="0" fontId="32" fillId="0" borderId="0" xfId="0" applyFont="1" applyFill="1" applyBorder="1" applyAlignment="1">
      <alignment horizontal="distributed"/>
    </xf>
    <xf numFmtId="187" fontId="30" fillId="0" borderId="14" xfId="2" applyNumberFormat="1" applyFont="1" applyFill="1" applyBorder="1" applyAlignment="1">
      <alignment horizontal="left"/>
    </xf>
    <xf numFmtId="187" fontId="14" fillId="0" borderId="0" xfId="2" applyNumberFormat="1" applyFont="1" applyFill="1" applyAlignment="1"/>
    <xf numFmtId="176" fontId="30" fillId="0" borderId="0" xfId="2" applyNumberFormat="1" applyFont="1" applyFill="1" applyAlignment="1"/>
    <xf numFmtId="49" fontId="6" fillId="0" borderId="0" xfId="2" quotePrefix="1" applyNumberFormat="1" applyFont="1" applyFill="1" applyBorder="1" applyAlignment="1">
      <alignment horizontal="left"/>
    </xf>
    <xf numFmtId="187" fontId="6" fillId="0" borderId="7" xfId="2" applyNumberFormat="1" applyFont="1" applyFill="1" applyBorder="1" applyAlignment="1"/>
    <xf numFmtId="0" fontId="6" fillId="0" borderId="13" xfId="2" applyFont="1" applyFill="1" applyBorder="1" applyAlignment="1">
      <alignment horizontal="left"/>
    </xf>
    <xf numFmtId="176" fontId="22" fillId="0" borderId="0" xfId="2" quotePrefix="1" applyNumberFormat="1" applyFont="1" applyFill="1" applyBorder="1" applyAlignment="1">
      <alignment horizontal="distributed"/>
    </xf>
    <xf numFmtId="177" fontId="6" fillId="0" borderId="0" xfId="2" applyNumberFormat="1" applyFont="1" applyFill="1" applyBorder="1" applyAlignment="1"/>
    <xf numFmtId="187" fontId="22" fillId="0" borderId="0" xfId="2" applyNumberFormat="1" applyFont="1" applyFill="1" applyBorder="1" applyAlignment="1"/>
    <xf numFmtId="0" fontId="30" fillId="0" borderId="0" xfId="2" applyFont="1" applyFill="1" applyAlignment="1"/>
    <xf numFmtId="0" fontId="6" fillId="0" borderId="22" xfId="2" applyFont="1" applyFill="1" applyBorder="1" applyAlignment="1">
      <alignment horizontal="left"/>
    </xf>
    <xf numFmtId="187" fontId="30" fillId="0" borderId="46" xfId="2" applyNumberFormat="1" applyFont="1" applyFill="1" applyBorder="1" applyAlignment="1">
      <alignment horizontal="left"/>
    </xf>
    <xf numFmtId="0" fontId="6" fillId="0" borderId="10" xfId="2" applyFont="1" applyFill="1" applyBorder="1" applyAlignment="1">
      <alignment horizontal="left"/>
    </xf>
    <xf numFmtId="187" fontId="30" fillId="0" borderId="12" xfId="2" applyNumberFormat="1" applyFont="1" applyFill="1" applyBorder="1" applyAlignment="1">
      <alignment horizontal="left"/>
    </xf>
    <xf numFmtId="0" fontId="22" fillId="0" borderId="0" xfId="0" applyFont="1" applyFill="1" applyBorder="1" applyAlignment="1">
      <alignment horizontal="distributed"/>
    </xf>
    <xf numFmtId="187" fontId="22" fillId="0" borderId="9" xfId="2" applyNumberFormat="1" applyFont="1" applyFill="1" applyBorder="1" applyAlignment="1"/>
    <xf numFmtId="176" fontId="3" fillId="0" borderId="23" xfId="2" quotePrefix="1" applyNumberFormat="1" applyFont="1" applyFill="1" applyBorder="1" applyAlignment="1">
      <alignment horizontal="left"/>
    </xf>
    <xf numFmtId="177" fontId="3" fillId="0" borderId="23" xfId="2" applyNumberFormat="1" applyFont="1" applyFill="1" applyBorder="1" applyAlignment="1">
      <alignment horizontal="left"/>
    </xf>
    <xf numFmtId="187" fontId="28" fillId="0" borderId="46" xfId="2" applyNumberFormat="1" applyFont="1" applyFill="1" applyBorder="1" applyAlignment="1">
      <alignment horizontal="left"/>
    </xf>
    <xf numFmtId="187" fontId="13" fillId="0" borderId="0" xfId="2" applyNumberFormat="1" applyFont="1" applyFill="1" applyAlignment="1"/>
    <xf numFmtId="176" fontId="3" fillId="0" borderId="11" xfId="2" quotePrefix="1" applyNumberFormat="1" applyFont="1" applyFill="1" applyBorder="1" applyAlignment="1">
      <alignment horizontal="left"/>
    </xf>
    <xf numFmtId="177" fontId="3" fillId="0" borderId="11" xfId="2" applyNumberFormat="1" applyFont="1" applyFill="1" applyBorder="1" applyAlignment="1">
      <alignment horizontal="left"/>
    </xf>
    <xf numFmtId="187" fontId="28" fillId="0" borderId="12" xfId="2" applyNumberFormat="1" applyFont="1" applyFill="1" applyBorder="1" applyAlignment="1">
      <alignment horizontal="left"/>
    </xf>
    <xf numFmtId="0" fontId="32" fillId="0" borderId="0" xfId="0" applyFont="1" applyFill="1" applyBorder="1" applyAlignment="1">
      <alignment horizontal="distributed"/>
    </xf>
    <xf numFmtId="187" fontId="6" fillId="0" borderId="2" xfId="2" applyNumberFormat="1" applyFont="1" applyFill="1" applyBorder="1" applyAlignment="1"/>
    <xf numFmtId="41" fontId="28" fillId="0" borderId="0" xfId="2" applyNumberFormat="1" applyFont="1" applyFill="1" applyBorder="1" applyAlignment="1">
      <alignment horizontal="left"/>
    </xf>
    <xf numFmtId="41" fontId="28" fillId="0" borderId="0" xfId="2" applyNumberFormat="1" applyFont="1" applyFill="1" applyAlignment="1">
      <alignment horizontal="left"/>
    </xf>
    <xf numFmtId="176" fontId="3" fillId="0" borderId="0" xfId="2" applyNumberFormat="1" applyFont="1" applyFill="1" applyBorder="1" applyAlignment="1">
      <alignment vertical="center"/>
    </xf>
    <xf numFmtId="0" fontId="3" fillId="0" borderId="12" xfId="2" applyNumberFormat="1" applyFont="1" applyFill="1" applyBorder="1" applyAlignment="1">
      <alignment vertical="center"/>
    </xf>
    <xf numFmtId="176" fontId="28" fillId="0" borderId="14" xfId="2" applyNumberFormat="1" applyFont="1" applyFill="1" applyBorder="1" applyAlignment="1"/>
    <xf numFmtId="0" fontId="28" fillId="0" borderId="46" xfId="2" applyFont="1" applyFill="1" applyBorder="1" applyAlignment="1"/>
    <xf numFmtId="0" fontId="28" fillId="0" borderId="12" xfId="2" applyFont="1" applyFill="1" applyBorder="1" applyAlignment="1"/>
    <xf numFmtId="190" fontId="3" fillId="0" borderId="23" xfId="2" applyNumberFormat="1" applyFont="1" applyFill="1" applyBorder="1" applyAlignment="1"/>
    <xf numFmtId="190" fontId="3" fillId="0" borderId="23" xfId="2" applyNumberFormat="1" applyFont="1" applyFill="1" applyBorder="1" applyAlignment="1">
      <alignment horizontal="left"/>
    </xf>
    <xf numFmtId="0" fontId="28" fillId="0" borderId="12" xfId="2" applyFont="1" applyFill="1" applyBorder="1" applyAlignment="1">
      <alignment vertical="center"/>
    </xf>
    <xf numFmtId="176" fontId="33" fillId="0" borderId="0" xfId="2" applyNumberFormat="1" applyFont="1" applyFill="1" applyBorder="1" applyAlignment="1">
      <alignment horizontal="distributed"/>
    </xf>
    <xf numFmtId="190" fontId="6" fillId="0" borderId="2" xfId="2" applyNumberFormat="1" applyFont="1" applyFill="1" applyBorder="1" applyAlignment="1">
      <alignment shrinkToFit="1"/>
    </xf>
    <xf numFmtId="176" fontId="28" fillId="0" borderId="46" xfId="2" applyNumberFormat="1" applyFont="1" applyFill="1" applyBorder="1" applyAlignment="1"/>
    <xf numFmtId="0" fontId="28" fillId="0" borderId="46" xfId="2" applyFont="1" applyFill="1" applyBorder="1" applyAlignment="1">
      <alignment vertical="center"/>
    </xf>
    <xf numFmtId="0" fontId="28" fillId="0" borderId="0" xfId="2" applyFont="1" applyFill="1" applyBorder="1" applyAlignment="1"/>
    <xf numFmtId="176" fontId="33" fillId="0" borderId="0" xfId="2" quotePrefix="1" applyNumberFormat="1" applyFont="1" applyFill="1" applyBorder="1" applyAlignment="1">
      <alignment horizontal="left"/>
    </xf>
    <xf numFmtId="176" fontId="33" fillId="0" borderId="0" xfId="2" applyNumberFormat="1" applyFont="1" applyFill="1" applyBorder="1" applyAlignment="1">
      <alignment horizontal="left"/>
    </xf>
    <xf numFmtId="176" fontId="33" fillId="0" borderId="0" xfId="2" applyNumberFormat="1" applyFont="1" applyFill="1" applyBorder="1" applyAlignment="1">
      <alignment horizontal="distributed"/>
    </xf>
    <xf numFmtId="187" fontId="20" fillId="0" borderId="0" xfId="2" applyNumberFormat="1" applyFont="1" applyFill="1" applyBorder="1" applyAlignment="1">
      <alignment horizontal="left"/>
    </xf>
    <xf numFmtId="0" fontId="33" fillId="0" borderId="0" xfId="2" applyFont="1" applyFill="1" applyBorder="1" applyAlignment="1">
      <alignment horizontal="left"/>
    </xf>
    <xf numFmtId="177" fontId="33" fillId="0" borderId="0" xfId="2" applyNumberFormat="1" applyFont="1" applyFill="1" applyBorder="1" applyAlignment="1">
      <alignment horizontal="distributed"/>
    </xf>
    <xf numFmtId="0" fontId="33" fillId="0" borderId="0" xfId="2" applyFont="1" applyFill="1" applyBorder="1" applyAlignment="1">
      <alignment horizontal="distributed"/>
    </xf>
    <xf numFmtId="0" fontId="33" fillId="0" borderId="0" xfId="2" applyFont="1" applyFill="1" applyBorder="1" applyAlignment="1">
      <alignment horizontal="distributed"/>
    </xf>
    <xf numFmtId="177" fontId="33" fillId="0" borderId="0" xfId="2" applyNumberFormat="1" applyFont="1" applyFill="1" applyBorder="1" applyAlignment="1">
      <alignment horizontal="distributed"/>
    </xf>
    <xf numFmtId="177" fontId="6" fillId="0" borderId="0" xfId="2" applyNumberFormat="1" applyFont="1" applyFill="1" applyBorder="1" applyAlignment="1">
      <alignment horizontal="left"/>
    </xf>
    <xf numFmtId="176" fontId="28" fillId="0" borderId="13" xfId="2" applyNumberFormat="1" applyFont="1" applyFill="1" applyBorder="1" applyAlignment="1">
      <alignment horizontal="left"/>
    </xf>
    <xf numFmtId="176" fontId="28" fillId="0" borderId="22" xfId="2" applyNumberFormat="1" applyFont="1" applyFill="1" applyBorder="1" applyAlignment="1">
      <alignment horizontal="left"/>
    </xf>
    <xf numFmtId="176" fontId="28" fillId="0" borderId="23" xfId="2" applyNumberFormat="1" applyFont="1" applyFill="1" applyBorder="1" applyAlignment="1">
      <alignment horizontal="left"/>
    </xf>
  </cellXfs>
  <cellStyles count="7">
    <cellStyle name="桁区切り" xfId="1" builtinId="6"/>
    <cellStyle name="桁区切り 2" xfId="4"/>
    <cellStyle name="桁区切り 3" xfId="5"/>
    <cellStyle name="標準" xfId="0" builtinId="0"/>
    <cellStyle name="標準 2" xfId="2"/>
    <cellStyle name="標準 3" xfId="3"/>
    <cellStyle name="標準 5" xfId="6"/>
  </cellStyles>
  <dxfs count="0"/>
  <tableStyles count="0" defaultTableStyle="TableStyleMedium2" defaultPivotStyle="PivotStyleMedium9"/>
  <colors>
    <mruColors>
      <color rgb="FFF5A9E5"/>
      <color rgb="FFE838C2"/>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14"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15"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41</xdr:row>
      <xdr:rowOff>381002</xdr:rowOff>
    </xdr:from>
    <xdr:to>
      <xdr:col>10</xdr:col>
      <xdr:colOff>1153580</xdr:colOff>
      <xdr:row>41</xdr:row>
      <xdr:rowOff>550333</xdr:rowOff>
    </xdr:to>
    <xdr:sp macro="" textlink="">
      <xdr:nvSpPr>
        <xdr:cNvPr id="18" name="Rectangle 16"/>
        <xdr:cNvSpPr>
          <a:spLocks noChangeArrowheads="1"/>
        </xdr:cNvSpPr>
      </xdr:nvSpPr>
      <xdr:spPr bwMode="auto">
        <a:xfrm>
          <a:off x="6252633" y="7010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43</xdr:row>
      <xdr:rowOff>19050</xdr:rowOff>
    </xdr:from>
    <xdr:to>
      <xdr:col>14</xdr:col>
      <xdr:colOff>1028700</xdr:colOff>
      <xdr:row>43</xdr:row>
      <xdr:rowOff>171450</xdr:rowOff>
    </xdr:to>
    <xdr:sp macro="" textlink="">
      <xdr:nvSpPr>
        <xdr:cNvPr id="19"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48</xdr:row>
      <xdr:rowOff>19050</xdr:rowOff>
    </xdr:from>
    <xdr:to>
      <xdr:col>14</xdr:col>
      <xdr:colOff>1028700</xdr:colOff>
      <xdr:row>48</xdr:row>
      <xdr:rowOff>171450</xdr:rowOff>
    </xdr:to>
    <xdr:sp macro="" textlink="">
      <xdr:nvSpPr>
        <xdr:cNvPr id="20" name="Rectangle 6"/>
        <xdr:cNvSpPr>
          <a:spLocks noChangeArrowheads="1"/>
        </xdr:cNvSpPr>
      </xdr:nvSpPr>
      <xdr:spPr bwMode="auto">
        <a:xfrm>
          <a:off x="11125200"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59</xdr:row>
      <xdr:rowOff>19050</xdr:rowOff>
    </xdr:from>
    <xdr:to>
      <xdr:col>14</xdr:col>
      <xdr:colOff>1028700</xdr:colOff>
      <xdr:row>59</xdr:row>
      <xdr:rowOff>171450</xdr:rowOff>
    </xdr:to>
    <xdr:sp macro="" textlink="">
      <xdr:nvSpPr>
        <xdr:cNvPr id="22" name="Rectangle 6"/>
        <xdr:cNvSpPr>
          <a:spLocks noChangeArrowheads="1"/>
        </xdr:cNvSpPr>
      </xdr:nvSpPr>
      <xdr:spPr bwMode="auto">
        <a:xfrm>
          <a:off x="11125200"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58</xdr:row>
      <xdr:rowOff>381002</xdr:rowOff>
    </xdr:from>
    <xdr:to>
      <xdr:col>10</xdr:col>
      <xdr:colOff>1153580</xdr:colOff>
      <xdr:row>58</xdr:row>
      <xdr:rowOff>550333</xdr:rowOff>
    </xdr:to>
    <xdr:sp macro="" textlink="">
      <xdr:nvSpPr>
        <xdr:cNvPr id="23" name="Rectangle 16"/>
        <xdr:cNvSpPr>
          <a:spLocks noChangeArrowheads="1"/>
        </xdr:cNvSpPr>
      </xdr:nvSpPr>
      <xdr:spPr bwMode="auto">
        <a:xfrm>
          <a:off x="6252633" y="20726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66</xdr:row>
      <xdr:rowOff>381002</xdr:rowOff>
    </xdr:from>
    <xdr:to>
      <xdr:col>10</xdr:col>
      <xdr:colOff>1153580</xdr:colOff>
      <xdr:row>66</xdr:row>
      <xdr:rowOff>550333</xdr:rowOff>
    </xdr:to>
    <xdr:sp macro="" textlink="">
      <xdr:nvSpPr>
        <xdr:cNvPr id="24" name="Rectangle 16"/>
        <xdr:cNvSpPr>
          <a:spLocks noChangeArrowheads="1"/>
        </xdr:cNvSpPr>
      </xdr:nvSpPr>
      <xdr:spPr bwMode="auto">
        <a:xfrm>
          <a:off x="6252633" y="29298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79</xdr:row>
      <xdr:rowOff>19050</xdr:rowOff>
    </xdr:from>
    <xdr:to>
      <xdr:col>14</xdr:col>
      <xdr:colOff>1028700</xdr:colOff>
      <xdr:row>79</xdr:row>
      <xdr:rowOff>171450</xdr:rowOff>
    </xdr:to>
    <xdr:sp macro="" textlink="">
      <xdr:nvSpPr>
        <xdr:cNvPr id="25"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91</xdr:row>
      <xdr:rowOff>381002</xdr:rowOff>
    </xdr:from>
    <xdr:to>
      <xdr:col>10</xdr:col>
      <xdr:colOff>1153580</xdr:colOff>
      <xdr:row>91</xdr:row>
      <xdr:rowOff>550333</xdr:rowOff>
    </xdr:to>
    <xdr:sp macro="" textlink="">
      <xdr:nvSpPr>
        <xdr:cNvPr id="27" name="Rectangle 16"/>
        <xdr:cNvSpPr>
          <a:spLocks noChangeArrowheads="1"/>
        </xdr:cNvSpPr>
      </xdr:nvSpPr>
      <xdr:spPr bwMode="auto">
        <a:xfrm>
          <a:off x="6252633" y="34442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101</xdr:row>
      <xdr:rowOff>19050</xdr:rowOff>
    </xdr:from>
    <xdr:to>
      <xdr:col>14</xdr:col>
      <xdr:colOff>1028700</xdr:colOff>
      <xdr:row>101</xdr:row>
      <xdr:rowOff>171450</xdr:rowOff>
    </xdr:to>
    <xdr:sp macro="" textlink="">
      <xdr:nvSpPr>
        <xdr:cNvPr id="28" name="Rectangle 6"/>
        <xdr:cNvSpPr>
          <a:spLocks noChangeArrowheads="1"/>
        </xdr:cNvSpPr>
      </xdr:nvSpPr>
      <xdr:spPr bwMode="auto">
        <a:xfrm>
          <a:off x="11125200" y="2950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11"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12"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3" name="Rectangle 6"/>
        <xdr:cNvSpPr>
          <a:spLocks noChangeArrowheads="1"/>
        </xdr:cNvSpPr>
      </xdr:nvSpPr>
      <xdr:spPr bwMode="auto">
        <a:xfrm>
          <a:off x="11125200" y="2000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35</xdr:row>
      <xdr:rowOff>381002</xdr:rowOff>
    </xdr:from>
    <xdr:to>
      <xdr:col>10</xdr:col>
      <xdr:colOff>1153580</xdr:colOff>
      <xdr:row>35</xdr:row>
      <xdr:rowOff>550333</xdr:rowOff>
    </xdr:to>
    <xdr:sp macro="" textlink="">
      <xdr:nvSpPr>
        <xdr:cNvPr id="14" name="Rectangle 16"/>
        <xdr:cNvSpPr>
          <a:spLocks noChangeArrowheads="1"/>
        </xdr:cNvSpPr>
      </xdr:nvSpPr>
      <xdr:spPr bwMode="auto">
        <a:xfrm>
          <a:off x="6252633"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30</xdr:row>
      <xdr:rowOff>0</xdr:rowOff>
    </xdr:from>
    <xdr:to>
      <xdr:col>10</xdr:col>
      <xdr:colOff>1153580</xdr:colOff>
      <xdr:row>30</xdr:row>
      <xdr:rowOff>0</xdr:rowOff>
    </xdr:to>
    <xdr:sp macro="" textlink="">
      <xdr:nvSpPr>
        <xdr:cNvPr id="15"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47</xdr:row>
      <xdr:rowOff>19050</xdr:rowOff>
    </xdr:from>
    <xdr:to>
      <xdr:col>14</xdr:col>
      <xdr:colOff>1028700</xdr:colOff>
      <xdr:row>47</xdr:row>
      <xdr:rowOff>171450</xdr:rowOff>
    </xdr:to>
    <xdr:sp macro="" textlink="">
      <xdr:nvSpPr>
        <xdr:cNvPr id="16"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55</xdr:row>
      <xdr:rowOff>19050</xdr:rowOff>
    </xdr:from>
    <xdr:to>
      <xdr:col>14</xdr:col>
      <xdr:colOff>1028700</xdr:colOff>
      <xdr:row>55</xdr:row>
      <xdr:rowOff>171450</xdr:rowOff>
    </xdr:to>
    <xdr:sp macro="" textlink="">
      <xdr:nvSpPr>
        <xdr:cNvPr id="17" name="Rectangle 6"/>
        <xdr:cNvSpPr>
          <a:spLocks noChangeArrowheads="1"/>
        </xdr:cNvSpPr>
      </xdr:nvSpPr>
      <xdr:spPr bwMode="auto">
        <a:xfrm>
          <a:off x="11125200" y="18497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55</xdr:row>
      <xdr:rowOff>0</xdr:rowOff>
    </xdr:from>
    <xdr:to>
      <xdr:col>10</xdr:col>
      <xdr:colOff>1153580</xdr:colOff>
      <xdr:row>55</xdr:row>
      <xdr:rowOff>0</xdr:rowOff>
    </xdr:to>
    <xdr:sp macro="" textlink="">
      <xdr:nvSpPr>
        <xdr:cNvPr id="18" name="Rectangle 16"/>
        <xdr:cNvSpPr>
          <a:spLocks noChangeArrowheads="1"/>
        </xdr:cNvSpPr>
      </xdr:nvSpPr>
      <xdr:spPr bwMode="auto">
        <a:xfrm>
          <a:off x="6252633" y="182689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381002</xdr:rowOff>
    </xdr:from>
    <xdr:to>
      <xdr:col>10</xdr:col>
      <xdr:colOff>1153580</xdr:colOff>
      <xdr:row>27</xdr:row>
      <xdr:rowOff>550333</xdr:rowOff>
    </xdr:to>
    <xdr:sp macro="" textlink="">
      <xdr:nvSpPr>
        <xdr:cNvPr id="19" name="Rectangle 16"/>
        <xdr:cNvSpPr>
          <a:spLocks noChangeArrowheads="1"/>
        </xdr:cNvSpPr>
      </xdr:nvSpPr>
      <xdr:spPr bwMode="auto">
        <a:xfrm>
          <a:off x="6252633" y="150114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52</xdr:row>
      <xdr:rowOff>381002</xdr:rowOff>
    </xdr:from>
    <xdr:to>
      <xdr:col>10</xdr:col>
      <xdr:colOff>1153580</xdr:colOff>
      <xdr:row>52</xdr:row>
      <xdr:rowOff>550333</xdr:rowOff>
    </xdr:to>
    <xdr:sp macro="" textlink="">
      <xdr:nvSpPr>
        <xdr:cNvPr id="20" name="Rectangle 16"/>
        <xdr:cNvSpPr>
          <a:spLocks noChangeArrowheads="1"/>
        </xdr:cNvSpPr>
      </xdr:nvSpPr>
      <xdr:spPr bwMode="auto">
        <a:xfrm>
          <a:off x="6252633" y="294608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6001;&#25919;&#20418;&#20849;&#26377;/&#21508;&#23616;/&#21307;&#30274;&#23616;&#65288;&#26087;&#30149;&#38498;&#32076;&#21942;&#23616;&#65289;/H30%20&#21307;&#30274;&#23616;&#12539;&#21307;&#30274;&#23616;&#30149;&#38498;&#32076;&#21942;&#26412;&#37096;/02%20&#30149;&#38498;&#32076;&#21942;&#26412;&#37096;&#65288;&#20225;&#26989;&#20250;&#35336;&#65289;/03%2031&#24180;&#24230;&#20104;&#31639;&#32232;&#25104;/03_&#20104;&#31639;&#32232;&#25104;/070_&#21360;&#21047;&#38306;&#20418;/060_&#23616;&#22238;&#31572;&#9314;&#65288;&#26368;&#32066;&#65289;/&#20013;02_&#65288;&#30149;&#38498;&#65289;&#20107;&#38917;&#21029;&#12539;&#36001;&#21209;&#35576;&#34920;&#315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収益的収入及び支出"/>
      <sheetName val="資本的収入及び支出"/>
      <sheetName val="キャッシュフロー"/>
      <sheetName val="30損益計算書"/>
      <sheetName val="給与費明細書①"/>
      <sheetName val="給与費明細書②"/>
      <sheetName val="給与費明細書③"/>
      <sheetName val="給与費明細書④"/>
      <sheetName val="給与費明細書⑤"/>
      <sheetName val="債務負担"/>
      <sheetName val="31貸借対照表"/>
      <sheetName val="注記"/>
      <sheetName val="30貸借対照表"/>
    </sheetNames>
    <sheetDataSet>
      <sheetData sheetId="0"/>
      <sheetData sheetId="1"/>
      <sheetData sheetId="2"/>
      <sheetData sheetId="3"/>
      <sheetData sheetId="4"/>
      <sheetData sheetId="5"/>
      <sheetData sheetId="6"/>
      <sheetData sheetId="7"/>
      <sheetData sheetId="8"/>
      <sheetData sheetId="9"/>
      <sheetData sheetId="10">
        <row r="43">
          <cell r="M43">
            <v>-7502183</v>
          </cell>
        </row>
        <row r="81">
          <cell r="M81">
            <v>-7502183</v>
          </cell>
        </row>
      </sheetData>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showGridLines="0" tabSelected="1" view="pageBreakPreview" zoomScaleNormal="100" zoomScaleSheetLayoutView="100" workbookViewId="0"/>
  </sheetViews>
  <sheetFormatPr defaultRowHeight="13.5"/>
  <cols>
    <col min="1" max="1" width="3.875" style="368" customWidth="1"/>
    <col min="2" max="2" width="17.625" style="461" customWidth="1"/>
    <col min="3" max="3" width="1.625" style="368" customWidth="1"/>
    <col min="4" max="4" width="3.875" style="368" customWidth="1"/>
    <col min="5" max="5" width="17.625" style="461" customWidth="1"/>
    <col min="6" max="6" width="1.625" style="368" customWidth="1"/>
    <col min="7" max="7" width="3.875" style="368" customWidth="1"/>
    <col min="8" max="8" width="17.625" style="461" customWidth="1"/>
    <col min="9" max="9" width="1.625" style="368" customWidth="1"/>
    <col min="10" max="10" width="4.625" style="462" customWidth="1"/>
    <col min="11" max="11" width="16.625" style="372" customWidth="1"/>
    <col min="12" max="12" width="8.375" style="463" customWidth="1"/>
    <col min="13" max="13" width="9.875" style="463" customWidth="1"/>
    <col min="14" max="14" width="23.625" style="463" customWidth="1"/>
    <col min="15" max="15" width="13.5" style="462" customWidth="1"/>
    <col min="16" max="16" width="9" style="371"/>
    <col min="17" max="256" width="9" style="372"/>
    <col min="257" max="257" width="3.875" style="372" customWidth="1"/>
    <col min="258" max="258" width="17.625" style="372" customWidth="1"/>
    <col min="259" max="259" width="1.625" style="372" customWidth="1"/>
    <col min="260" max="260" width="3.875" style="372" customWidth="1"/>
    <col min="261" max="261" width="17.625" style="372" customWidth="1"/>
    <col min="262" max="262" width="1.625" style="372" customWidth="1"/>
    <col min="263" max="263" width="3.875" style="372" customWidth="1"/>
    <col min="264" max="264" width="17.625" style="372" customWidth="1"/>
    <col min="265" max="265" width="1.625" style="372" customWidth="1"/>
    <col min="266" max="266" width="4.625" style="372" customWidth="1"/>
    <col min="267" max="267" width="16.625" style="372" customWidth="1"/>
    <col min="268" max="268" width="8.375" style="372" customWidth="1"/>
    <col min="269" max="269" width="9.875" style="372" customWidth="1"/>
    <col min="270" max="270" width="23.625" style="372" customWidth="1"/>
    <col min="271" max="271" width="13.5" style="372" customWidth="1"/>
    <col min="272" max="512" width="9" style="372"/>
    <col min="513" max="513" width="3.875" style="372" customWidth="1"/>
    <col min="514" max="514" width="17.625" style="372" customWidth="1"/>
    <col min="515" max="515" width="1.625" style="372" customWidth="1"/>
    <col min="516" max="516" width="3.875" style="372" customWidth="1"/>
    <col min="517" max="517" width="17.625" style="372" customWidth="1"/>
    <col min="518" max="518" width="1.625" style="372" customWidth="1"/>
    <col min="519" max="519" width="3.875" style="372" customWidth="1"/>
    <col min="520" max="520" width="17.625" style="372" customWidth="1"/>
    <col min="521" max="521" width="1.625" style="372" customWidth="1"/>
    <col min="522" max="522" width="4.625" style="372" customWidth="1"/>
    <col min="523" max="523" width="16.625" style="372" customWidth="1"/>
    <col min="524" max="524" width="8.375" style="372" customWidth="1"/>
    <col min="525" max="525" width="9.875" style="372" customWidth="1"/>
    <col min="526" max="526" width="23.625" style="372" customWidth="1"/>
    <col min="527" max="527" width="13.5" style="372" customWidth="1"/>
    <col min="528" max="768" width="9" style="372"/>
    <col min="769" max="769" width="3.875" style="372" customWidth="1"/>
    <col min="770" max="770" width="17.625" style="372" customWidth="1"/>
    <col min="771" max="771" width="1.625" style="372" customWidth="1"/>
    <col min="772" max="772" width="3.875" style="372" customWidth="1"/>
    <col min="773" max="773" width="17.625" style="372" customWidth="1"/>
    <col min="774" max="774" width="1.625" style="372" customWidth="1"/>
    <col min="775" max="775" width="3.875" style="372" customWidth="1"/>
    <col min="776" max="776" width="17.625" style="372" customWidth="1"/>
    <col min="777" max="777" width="1.625" style="372" customWidth="1"/>
    <col min="778" max="778" width="4.625" style="372" customWidth="1"/>
    <col min="779" max="779" width="16.625" style="372" customWidth="1"/>
    <col min="780" max="780" width="8.375" style="372" customWidth="1"/>
    <col min="781" max="781" width="9.875" style="372" customWidth="1"/>
    <col min="782" max="782" width="23.625" style="372" customWidth="1"/>
    <col min="783" max="783" width="13.5" style="372" customWidth="1"/>
    <col min="784" max="1024" width="9" style="372"/>
    <col min="1025" max="1025" width="3.875" style="372" customWidth="1"/>
    <col min="1026" max="1026" width="17.625" style="372" customWidth="1"/>
    <col min="1027" max="1027" width="1.625" style="372" customWidth="1"/>
    <col min="1028" max="1028" width="3.875" style="372" customWidth="1"/>
    <col min="1029" max="1029" width="17.625" style="372" customWidth="1"/>
    <col min="1030" max="1030" width="1.625" style="372" customWidth="1"/>
    <col min="1031" max="1031" width="3.875" style="372" customWidth="1"/>
    <col min="1032" max="1032" width="17.625" style="372" customWidth="1"/>
    <col min="1033" max="1033" width="1.625" style="372" customWidth="1"/>
    <col min="1034" max="1034" width="4.625" style="372" customWidth="1"/>
    <col min="1035" max="1035" width="16.625" style="372" customWidth="1"/>
    <col min="1036" max="1036" width="8.375" style="372" customWidth="1"/>
    <col min="1037" max="1037" width="9.875" style="372" customWidth="1"/>
    <col min="1038" max="1038" width="23.625" style="372" customWidth="1"/>
    <col min="1039" max="1039" width="13.5" style="372" customWidth="1"/>
    <col min="1040" max="1280" width="9" style="372"/>
    <col min="1281" max="1281" width="3.875" style="372" customWidth="1"/>
    <col min="1282" max="1282" width="17.625" style="372" customWidth="1"/>
    <col min="1283" max="1283" width="1.625" style="372" customWidth="1"/>
    <col min="1284" max="1284" width="3.875" style="372" customWidth="1"/>
    <col min="1285" max="1285" width="17.625" style="372" customWidth="1"/>
    <col min="1286" max="1286" width="1.625" style="372" customWidth="1"/>
    <col min="1287" max="1287" width="3.875" style="372" customWidth="1"/>
    <col min="1288" max="1288" width="17.625" style="372" customWidth="1"/>
    <col min="1289" max="1289" width="1.625" style="372" customWidth="1"/>
    <col min="1290" max="1290" width="4.625" style="372" customWidth="1"/>
    <col min="1291" max="1291" width="16.625" style="372" customWidth="1"/>
    <col min="1292" max="1292" width="8.375" style="372" customWidth="1"/>
    <col min="1293" max="1293" width="9.875" style="372" customWidth="1"/>
    <col min="1294" max="1294" width="23.625" style="372" customWidth="1"/>
    <col min="1295" max="1295" width="13.5" style="372" customWidth="1"/>
    <col min="1296" max="1536" width="9" style="372"/>
    <col min="1537" max="1537" width="3.875" style="372" customWidth="1"/>
    <col min="1538" max="1538" width="17.625" style="372" customWidth="1"/>
    <col min="1539" max="1539" width="1.625" style="372" customWidth="1"/>
    <col min="1540" max="1540" width="3.875" style="372" customWidth="1"/>
    <col min="1541" max="1541" width="17.625" style="372" customWidth="1"/>
    <col min="1542" max="1542" width="1.625" style="372" customWidth="1"/>
    <col min="1543" max="1543" width="3.875" style="372" customWidth="1"/>
    <col min="1544" max="1544" width="17.625" style="372" customWidth="1"/>
    <col min="1545" max="1545" width="1.625" style="372" customWidth="1"/>
    <col min="1546" max="1546" width="4.625" style="372" customWidth="1"/>
    <col min="1547" max="1547" width="16.625" style="372" customWidth="1"/>
    <col min="1548" max="1548" width="8.375" style="372" customWidth="1"/>
    <col min="1549" max="1549" width="9.875" style="372" customWidth="1"/>
    <col min="1550" max="1550" width="23.625" style="372" customWidth="1"/>
    <col min="1551" max="1551" width="13.5" style="372" customWidth="1"/>
    <col min="1552" max="1792" width="9" style="372"/>
    <col min="1793" max="1793" width="3.875" style="372" customWidth="1"/>
    <col min="1794" max="1794" width="17.625" style="372" customWidth="1"/>
    <col min="1795" max="1795" width="1.625" style="372" customWidth="1"/>
    <col min="1796" max="1796" width="3.875" style="372" customWidth="1"/>
    <col min="1797" max="1797" width="17.625" style="372" customWidth="1"/>
    <col min="1798" max="1798" width="1.625" style="372" customWidth="1"/>
    <col min="1799" max="1799" width="3.875" style="372" customWidth="1"/>
    <col min="1800" max="1800" width="17.625" style="372" customWidth="1"/>
    <col min="1801" max="1801" width="1.625" style="372" customWidth="1"/>
    <col min="1802" max="1802" width="4.625" style="372" customWidth="1"/>
    <col min="1803" max="1803" width="16.625" style="372" customWidth="1"/>
    <col min="1804" max="1804" width="8.375" style="372" customWidth="1"/>
    <col min="1805" max="1805" width="9.875" style="372" customWidth="1"/>
    <col min="1806" max="1806" width="23.625" style="372" customWidth="1"/>
    <col min="1807" max="1807" width="13.5" style="372" customWidth="1"/>
    <col min="1808" max="2048" width="9" style="372"/>
    <col min="2049" max="2049" width="3.875" style="372" customWidth="1"/>
    <col min="2050" max="2050" width="17.625" style="372" customWidth="1"/>
    <col min="2051" max="2051" width="1.625" style="372" customWidth="1"/>
    <col min="2052" max="2052" width="3.875" style="372" customWidth="1"/>
    <col min="2053" max="2053" width="17.625" style="372" customWidth="1"/>
    <col min="2054" max="2054" width="1.625" style="372" customWidth="1"/>
    <col min="2055" max="2055" width="3.875" style="372" customWidth="1"/>
    <col min="2056" max="2056" width="17.625" style="372" customWidth="1"/>
    <col min="2057" max="2057" width="1.625" style="372" customWidth="1"/>
    <col min="2058" max="2058" width="4.625" style="372" customWidth="1"/>
    <col min="2059" max="2059" width="16.625" style="372" customWidth="1"/>
    <col min="2060" max="2060" width="8.375" style="372" customWidth="1"/>
    <col min="2061" max="2061" width="9.875" style="372" customWidth="1"/>
    <col min="2062" max="2062" width="23.625" style="372" customWidth="1"/>
    <col min="2063" max="2063" width="13.5" style="372" customWidth="1"/>
    <col min="2064" max="2304" width="9" style="372"/>
    <col min="2305" max="2305" width="3.875" style="372" customWidth="1"/>
    <col min="2306" max="2306" width="17.625" style="372" customWidth="1"/>
    <col min="2307" max="2307" width="1.625" style="372" customWidth="1"/>
    <col min="2308" max="2308" width="3.875" style="372" customWidth="1"/>
    <col min="2309" max="2309" width="17.625" style="372" customWidth="1"/>
    <col min="2310" max="2310" width="1.625" style="372" customWidth="1"/>
    <col min="2311" max="2311" width="3.875" style="372" customWidth="1"/>
    <col min="2312" max="2312" width="17.625" style="372" customWidth="1"/>
    <col min="2313" max="2313" width="1.625" style="372" customWidth="1"/>
    <col min="2314" max="2314" width="4.625" style="372" customWidth="1"/>
    <col min="2315" max="2315" width="16.625" style="372" customWidth="1"/>
    <col min="2316" max="2316" width="8.375" style="372" customWidth="1"/>
    <col min="2317" max="2317" width="9.875" style="372" customWidth="1"/>
    <col min="2318" max="2318" width="23.625" style="372" customWidth="1"/>
    <col min="2319" max="2319" width="13.5" style="372" customWidth="1"/>
    <col min="2320" max="2560" width="9" style="372"/>
    <col min="2561" max="2561" width="3.875" style="372" customWidth="1"/>
    <col min="2562" max="2562" width="17.625" style="372" customWidth="1"/>
    <col min="2563" max="2563" width="1.625" style="372" customWidth="1"/>
    <col min="2564" max="2564" width="3.875" style="372" customWidth="1"/>
    <col min="2565" max="2565" width="17.625" style="372" customWidth="1"/>
    <col min="2566" max="2566" width="1.625" style="372" customWidth="1"/>
    <col min="2567" max="2567" width="3.875" style="372" customWidth="1"/>
    <col min="2568" max="2568" width="17.625" style="372" customWidth="1"/>
    <col min="2569" max="2569" width="1.625" style="372" customWidth="1"/>
    <col min="2570" max="2570" width="4.625" style="372" customWidth="1"/>
    <col min="2571" max="2571" width="16.625" style="372" customWidth="1"/>
    <col min="2572" max="2572" width="8.375" style="372" customWidth="1"/>
    <col min="2573" max="2573" width="9.875" style="372" customWidth="1"/>
    <col min="2574" max="2574" width="23.625" style="372" customWidth="1"/>
    <col min="2575" max="2575" width="13.5" style="372" customWidth="1"/>
    <col min="2576" max="2816" width="9" style="372"/>
    <col min="2817" max="2817" width="3.875" style="372" customWidth="1"/>
    <col min="2818" max="2818" width="17.625" style="372" customWidth="1"/>
    <col min="2819" max="2819" width="1.625" style="372" customWidth="1"/>
    <col min="2820" max="2820" width="3.875" style="372" customWidth="1"/>
    <col min="2821" max="2821" width="17.625" style="372" customWidth="1"/>
    <col min="2822" max="2822" width="1.625" style="372" customWidth="1"/>
    <col min="2823" max="2823" width="3.875" style="372" customWidth="1"/>
    <col min="2824" max="2824" width="17.625" style="372" customWidth="1"/>
    <col min="2825" max="2825" width="1.625" style="372" customWidth="1"/>
    <col min="2826" max="2826" width="4.625" style="372" customWidth="1"/>
    <col min="2827" max="2827" width="16.625" style="372" customWidth="1"/>
    <col min="2828" max="2828" width="8.375" style="372" customWidth="1"/>
    <col min="2829" max="2829" width="9.875" style="372" customWidth="1"/>
    <col min="2830" max="2830" width="23.625" style="372" customWidth="1"/>
    <col min="2831" max="2831" width="13.5" style="372" customWidth="1"/>
    <col min="2832" max="3072" width="9" style="372"/>
    <col min="3073" max="3073" width="3.875" style="372" customWidth="1"/>
    <col min="3074" max="3074" width="17.625" style="372" customWidth="1"/>
    <col min="3075" max="3075" width="1.625" style="372" customWidth="1"/>
    <col min="3076" max="3076" width="3.875" style="372" customWidth="1"/>
    <col min="3077" max="3077" width="17.625" style="372" customWidth="1"/>
    <col min="3078" max="3078" width="1.625" style="372" customWidth="1"/>
    <col min="3079" max="3079" width="3.875" style="372" customWidth="1"/>
    <col min="3080" max="3080" width="17.625" style="372" customWidth="1"/>
    <col min="3081" max="3081" width="1.625" style="372" customWidth="1"/>
    <col min="3082" max="3082" width="4.625" style="372" customWidth="1"/>
    <col min="3083" max="3083" width="16.625" style="372" customWidth="1"/>
    <col min="3084" max="3084" width="8.375" style="372" customWidth="1"/>
    <col min="3085" max="3085" width="9.875" style="372" customWidth="1"/>
    <col min="3086" max="3086" width="23.625" style="372" customWidth="1"/>
    <col min="3087" max="3087" width="13.5" style="372" customWidth="1"/>
    <col min="3088" max="3328" width="9" style="372"/>
    <col min="3329" max="3329" width="3.875" style="372" customWidth="1"/>
    <col min="3330" max="3330" width="17.625" style="372" customWidth="1"/>
    <col min="3331" max="3331" width="1.625" style="372" customWidth="1"/>
    <col min="3332" max="3332" width="3.875" style="372" customWidth="1"/>
    <col min="3333" max="3333" width="17.625" style="372" customWidth="1"/>
    <col min="3334" max="3334" width="1.625" style="372" customWidth="1"/>
    <col min="3335" max="3335" width="3.875" style="372" customWidth="1"/>
    <col min="3336" max="3336" width="17.625" style="372" customWidth="1"/>
    <col min="3337" max="3337" width="1.625" style="372" customWidth="1"/>
    <col min="3338" max="3338" width="4.625" style="372" customWidth="1"/>
    <col min="3339" max="3339" width="16.625" style="372" customWidth="1"/>
    <col min="3340" max="3340" width="8.375" style="372" customWidth="1"/>
    <col min="3341" max="3341" width="9.875" style="372" customWidth="1"/>
    <col min="3342" max="3342" width="23.625" style="372" customWidth="1"/>
    <col min="3343" max="3343" width="13.5" style="372" customWidth="1"/>
    <col min="3344" max="3584" width="9" style="372"/>
    <col min="3585" max="3585" width="3.875" style="372" customWidth="1"/>
    <col min="3586" max="3586" width="17.625" style="372" customWidth="1"/>
    <col min="3587" max="3587" width="1.625" style="372" customWidth="1"/>
    <col min="3588" max="3588" width="3.875" style="372" customWidth="1"/>
    <col min="3589" max="3589" width="17.625" style="372" customWidth="1"/>
    <col min="3590" max="3590" width="1.625" style="372" customWidth="1"/>
    <col min="3591" max="3591" width="3.875" style="372" customWidth="1"/>
    <col min="3592" max="3592" width="17.625" style="372" customWidth="1"/>
    <col min="3593" max="3593" width="1.625" style="372" customWidth="1"/>
    <col min="3594" max="3594" width="4.625" style="372" customWidth="1"/>
    <col min="3595" max="3595" width="16.625" style="372" customWidth="1"/>
    <col min="3596" max="3596" width="8.375" style="372" customWidth="1"/>
    <col min="3597" max="3597" width="9.875" style="372" customWidth="1"/>
    <col min="3598" max="3598" width="23.625" style="372" customWidth="1"/>
    <col min="3599" max="3599" width="13.5" style="372" customWidth="1"/>
    <col min="3600" max="3840" width="9" style="372"/>
    <col min="3841" max="3841" width="3.875" style="372" customWidth="1"/>
    <col min="3842" max="3842" width="17.625" style="372" customWidth="1"/>
    <col min="3843" max="3843" width="1.625" style="372" customWidth="1"/>
    <col min="3844" max="3844" width="3.875" style="372" customWidth="1"/>
    <col min="3845" max="3845" width="17.625" style="372" customWidth="1"/>
    <col min="3846" max="3846" width="1.625" style="372" customWidth="1"/>
    <col min="3847" max="3847" width="3.875" style="372" customWidth="1"/>
    <col min="3848" max="3848" width="17.625" style="372" customWidth="1"/>
    <col min="3849" max="3849" width="1.625" style="372" customWidth="1"/>
    <col min="3850" max="3850" width="4.625" style="372" customWidth="1"/>
    <col min="3851" max="3851" width="16.625" style="372" customWidth="1"/>
    <col min="3852" max="3852" width="8.375" style="372" customWidth="1"/>
    <col min="3853" max="3853" width="9.875" style="372" customWidth="1"/>
    <col min="3854" max="3854" width="23.625" style="372" customWidth="1"/>
    <col min="3855" max="3855" width="13.5" style="372" customWidth="1"/>
    <col min="3856" max="4096" width="9" style="372"/>
    <col min="4097" max="4097" width="3.875" style="372" customWidth="1"/>
    <col min="4098" max="4098" width="17.625" style="372" customWidth="1"/>
    <col min="4099" max="4099" width="1.625" style="372" customWidth="1"/>
    <col min="4100" max="4100" width="3.875" style="372" customWidth="1"/>
    <col min="4101" max="4101" width="17.625" style="372" customWidth="1"/>
    <col min="4102" max="4102" width="1.625" style="372" customWidth="1"/>
    <col min="4103" max="4103" width="3.875" style="372" customWidth="1"/>
    <col min="4104" max="4104" width="17.625" style="372" customWidth="1"/>
    <col min="4105" max="4105" width="1.625" style="372" customWidth="1"/>
    <col min="4106" max="4106" width="4.625" style="372" customWidth="1"/>
    <col min="4107" max="4107" width="16.625" style="372" customWidth="1"/>
    <col min="4108" max="4108" width="8.375" style="372" customWidth="1"/>
    <col min="4109" max="4109" width="9.875" style="372" customWidth="1"/>
    <col min="4110" max="4110" width="23.625" style="372" customWidth="1"/>
    <col min="4111" max="4111" width="13.5" style="372" customWidth="1"/>
    <col min="4112" max="4352" width="9" style="372"/>
    <col min="4353" max="4353" width="3.875" style="372" customWidth="1"/>
    <col min="4354" max="4354" width="17.625" style="372" customWidth="1"/>
    <col min="4355" max="4355" width="1.625" style="372" customWidth="1"/>
    <col min="4356" max="4356" width="3.875" style="372" customWidth="1"/>
    <col min="4357" max="4357" width="17.625" style="372" customWidth="1"/>
    <col min="4358" max="4358" width="1.625" style="372" customWidth="1"/>
    <col min="4359" max="4359" width="3.875" style="372" customWidth="1"/>
    <col min="4360" max="4360" width="17.625" style="372" customWidth="1"/>
    <col min="4361" max="4361" width="1.625" style="372" customWidth="1"/>
    <col min="4362" max="4362" width="4.625" style="372" customWidth="1"/>
    <col min="4363" max="4363" width="16.625" style="372" customWidth="1"/>
    <col min="4364" max="4364" width="8.375" style="372" customWidth="1"/>
    <col min="4365" max="4365" width="9.875" style="372" customWidth="1"/>
    <col min="4366" max="4366" width="23.625" style="372" customWidth="1"/>
    <col min="4367" max="4367" width="13.5" style="372" customWidth="1"/>
    <col min="4368" max="4608" width="9" style="372"/>
    <col min="4609" max="4609" width="3.875" style="372" customWidth="1"/>
    <col min="4610" max="4610" width="17.625" style="372" customWidth="1"/>
    <col min="4611" max="4611" width="1.625" style="372" customWidth="1"/>
    <col min="4612" max="4612" width="3.875" style="372" customWidth="1"/>
    <col min="4613" max="4613" width="17.625" style="372" customWidth="1"/>
    <col min="4614" max="4614" width="1.625" style="372" customWidth="1"/>
    <col min="4615" max="4615" width="3.875" style="372" customWidth="1"/>
    <col min="4616" max="4616" width="17.625" style="372" customWidth="1"/>
    <col min="4617" max="4617" width="1.625" style="372" customWidth="1"/>
    <col min="4618" max="4618" width="4.625" style="372" customWidth="1"/>
    <col min="4619" max="4619" width="16.625" style="372" customWidth="1"/>
    <col min="4620" max="4620" width="8.375" style="372" customWidth="1"/>
    <col min="4621" max="4621" width="9.875" style="372" customWidth="1"/>
    <col min="4622" max="4622" width="23.625" style="372" customWidth="1"/>
    <col min="4623" max="4623" width="13.5" style="372" customWidth="1"/>
    <col min="4624" max="4864" width="9" style="372"/>
    <col min="4865" max="4865" width="3.875" style="372" customWidth="1"/>
    <col min="4866" max="4866" width="17.625" style="372" customWidth="1"/>
    <col min="4867" max="4867" width="1.625" style="372" customWidth="1"/>
    <col min="4868" max="4868" width="3.875" style="372" customWidth="1"/>
    <col min="4869" max="4869" width="17.625" style="372" customWidth="1"/>
    <col min="4870" max="4870" width="1.625" style="372" customWidth="1"/>
    <col min="4871" max="4871" width="3.875" style="372" customWidth="1"/>
    <col min="4872" max="4872" width="17.625" style="372" customWidth="1"/>
    <col min="4873" max="4873" width="1.625" style="372" customWidth="1"/>
    <col min="4874" max="4874" width="4.625" style="372" customWidth="1"/>
    <col min="4875" max="4875" width="16.625" style="372" customWidth="1"/>
    <col min="4876" max="4876" width="8.375" style="372" customWidth="1"/>
    <col min="4877" max="4877" width="9.875" style="372" customWidth="1"/>
    <col min="4878" max="4878" width="23.625" style="372" customWidth="1"/>
    <col min="4879" max="4879" width="13.5" style="372" customWidth="1"/>
    <col min="4880" max="5120" width="9" style="372"/>
    <col min="5121" max="5121" width="3.875" style="372" customWidth="1"/>
    <col min="5122" max="5122" width="17.625" style="372" customWidth="1"/>
    <col min="5123" max="5123" width="1.625" style="372" customWidth="1"/>
    <col min="5124" max="5124" width="3.875" style="372" customWidth="1"/>
    <col min="5125" max="5125" width="17.625" style="372" customWidth="1"/>
    <col min="5126" max="5126" width="1.625" style="372" customWidth="1"/>
    <col min="5127" max="5127" width="3.875" style="372" customWidth="1"/>
    <col min="5128" max="5128" width="17.625" style="372" customWidth="1"/>
    <col min="5129" max="5129" width="1.625" style="372" customWidth="1"/>
    <col min="5130" max="5130" width="4.625" style="372" customWidth="1"/>
    <col min="5131" max="5131" width="16.625" style="372" customWidth="1"/>
    <col min="5132" max="5132" width="8.375" style="372" customWidth="1"/>
    <col min="5133" max="5133" width="9.875" style="372" customWidth="1"/>
    <col min="5134" max="5134" width="23.625" style="372" customWidth="1"/>
    <col min="5135" max="5135" width="13.5" style="372" customWidth="1"/>
    <col min="5136" max="5376" width="9" style="372"/>
    <col min="5377" max="5377" width="3.875" style="372" customWidth="1"/>
    <col min="5378" max="5378" width="17.625" style="372" customWidth="1"/>
    <col min="5379" max="5379" width="1.625" style="372" customWidth="1"/>
    <col min="5380" max="5380" width="3.875" style="372" customWidth="1"/>
    <col min="5381" max="5381" width="17.625" style="372" customWidth="1"/>
    <col min="5382" max="5382" width="1.625" style="372" customWidth="1"/>
    <col min="5383" max="5383" width="3.875" style="372" customWidth="1"/>
    <col min="5384" max="5384" width="17.625" style="372" customWidth="1"/>
    <col min="5385" max="5385" width="1.625" style="372" customWidth="1"/>
    <col min="5386" max="5386" width="4.625" style="372" customWidth="1"/>
    <col min="5387" max="5387" width="16.625" style="372" customWidth="1"/>
    <col min="5388" max="5388" width="8.375" style="372" customWidth="1"/>
    <col min="5389" max="5389" width="9.875" style="372" customWidth="1"/>
    <col min="5390" max="5390" width="23.625" style="372" customWidth="1"/>
    <col min="5391" max="5391" width="13.5" style="372" customWidth="1"/>
    <col min="5392" max="5632" width="9" style="372"/>
    <col min="5633" max="5633" width="3.875" style="372" customWidth="1"/>
    <col min="5634" max="5634" width="17.625" style="372" customWidth="1"/>
    <col min="5635" max="5635" width="1.625" style="372" customWidth="1"/>
    <col min="5636" max="5636" width="3.875" style="372" customWidth="1"/>
    <col min="5637" max="5637" width="17.625" style="372" customWidth="1"/>
    <col min="5638" max="5638" width="1.625" style="372" customWidth="1"/>
    <col min="5639" max="5639" width="3.875" style="372" customWidth="1"/>
    <col min="5640" max="5640" width="17.625" style="372" customWidth="1"/>
    <col min="5641" max="5641" width="1.625" style="372" customWidth="1"/>
    <col min="5642" max="5642" width="4.625" style="372" customWidth="1"/>
    <col min="5643" max="5643" width="16.625" style="372" customWidth="1"/>
    <col min="5644" max="5644" width="8.375" style="372" customWidth="1"/>
    <col min="5645" max="5645" width="9.875" style="372" customWidth="1"/>
    <col min="5646" max="5646" width="23.625" style="372" customWidth="1"/>
    <col min="5647" max="5647" width="13.5" style="372" customWidth="1"/>
    <col min="5648" max="5888" width="9" style="372"/>
    <col min="5889" max="5889" width="3.875" style="372" customWidth="1"/>
    <col min="5890" max="5890" width="17.625" style="372" customWidth="1"/>
    <col min="5891" max="5891" width="1.625" style="372" customWidth="1"/>
    <col min="5892" max="5892" width="3.875" style="372" customWidth="1"/>
    <col min="5893" max="5893" width="17.625" style="372" customWidth="1"/>
    <col min="5894" max="5894" width="1.625" style="372" customWidth="1"/>
    <col min="5895" max="5895" width="3.875" style="372" customWidth="1"/>
    <col min="5896" max="5896" width="17.625" style="372" customWidth="1"/>
    <col min="5897" max="5897" width="1.625" style="372" customWidth="1"/>
    <col min="5898" max="5898" width="4.625" style="372" customWidth="1"/>
    <col min="5899" max="5899" width="16.625" style="372" customWidth="1"/>
    <col min="5900" max="5900" width="8.375" style="372" customWidth="1"/>
    <col min="5901" max="5901" width="9.875" style="372" customWidth="1"/>
    <col min="5902" max="5902" width="23.625" style="372" customWidth="1"/>
    <col min="5903" max="5903" width="13.5" style="372" customWidth="1"/>
    <col min="5904" max="6144" width="9" style="372"/>
    <col min="6145" max="6145" width="3.875" style="372" customWidth="1"/>
    <col min="6146" max="6146" width="17.625" style="372" customWidth="1"/>
    <col min="6147" max="6147" width="1.625" style="372" customWidth="1"/>
    <col min="6148" max="6148" width="3.875" style="372" customWidth="1"/>
    <col min="6149" max="6149" width="17.625" style="372" customWidth="1"/>
    <col min="6150" max="6150" width="1.625" style="372" customWidth="1"/>
    <col min="6151" max="6151" width="3.875" style="372" customWidth="1"/>
    <col min="6152" max="6152" width="17.625" style="372" customWidth="1"/>
    <col min="6153" max="6153" width="1.625" style="372" customWidth="1"/>
    <col min="6154" max="6154" width="4.625" style="372" customWidth="1"/>
    <col min="6155" max="6155" width="16.625" style="372" customWidth="1"/>
    <col min="6156" max="6156" width="8.375" style="372" customWidth="1"/>
    <col min="6157" max="6157" width="9.875" style="372" customWidth="1"/>
    <col min="6158" max="6158" width="23.625" style="372" customWidth="1"/>
    <col min="6159" max="6159" width="13.5" style="372" customWidth="1"/>
    <col min="6160" max="6400" width="9" style="372"/>
    <col min="6401" max="6401" width="3.875" style="372" customWidth="1"/>
    <col min="6402" max="6402" width="17.625" style="372" customWidth="1"/>
    <col min="6403" max="6403" width="1.625" style="372" customWidth="1"/>
    <col min="6404" max="6404" width="3.875" style="372" customWidth="1"/>
    <col min="6405" max="6405" width="17.625" style="372" customWidth="1"/>
    <col min="6406" max="6406" width="1.625" style="372" customWidth="1"/>
    <col min="6407" max="6407" width="3.875" style="372" customWidth="1"/>
    <col min="6408" max="6408" width="17.625" style="372" customWidth="1"/>
    <col min="6409" max="6409" width="1.625" style="372" customWidth="1"/>
    <col min="6410" max="6410" width="4.625" style="372" customWidth="1"/>
    <col min="6411" max="6411" width="16.625" style="372" customWidth="1"/>
    <col min="6412" max="6412" width="8.375" style="372" customWidth="1"/>
    <col min="6413" max="6413" width="9.875" style="372" customWidth="1"/>
    <col min="6414" max="6414" width="23.625" style="372" customWidth="1"/>
    <col min="6415" max="6415" width="13.5" style="372" customWidth="1"/>
    <col min="6416" max="6656" width="9" style="372"/>
    <col min="6657" max="6657" width="3.875" style="372" customWidth="1"/>
    <col min="6658" max="6658" width="17.625" style="372" customWidth="1"/>
    <col min="6659" max="6659" width="1.625" style="372" customWidth="1"/>
    <col min="6660" max="6660" width="3.875" style="372" customWidth="1"/>
    <col min="6661" max="6661" width="17.625" style="372" customWidth="1"/>
    <col min="6662" max="6662" width="1.625" style="372" customWidth="1"/>
    <col min="6663" max="6663" width="3.875" style="372" customWidth="1"/>
    <col min="6664" max="6664" width="17.625" style="372" customWidth="1"/>
    <col min="6665" max="6665" width="1.625" style="372" customWidth="1"/>
    <col min="6666" max="6666" width="4.625" style="372" customWidth="1"/>
    <col min="6667" max="6667" width="16.625" style="372" customWidth="1"/>
    <col min="6668" max="6668" width="8.375" style="372" customWidth="1"/>
    <col min="6669" max="6669" width="9.875" style="372" customWidth="1"/>
    <col min="6670" max="6670" width="23.625" style="372" customWidth="1"/>
    <col min="6671" max="6671" width="13.5" style="372" customWidth="1"/>
    <col min="6672" max="6912" width="9" style="372"/>
    <col min="6913" max="6913" width="3.875" style="372" customWidth="1"/>
    <col min="6914" max="6914" width="17.625" style="372" customWidth="1"/>
    <col min="6915" max="6915" width="1.625" style="372" customWidth="1"/>
    <col min="6916" max="6916" width="3.875" style="372" customWidth="1"/>
    <col min="6917" max="6917" width="17.625" style="372" customWidth="1"/>
    <col min="6918" max="6918" width="1.625" style="372" customWidth="1"/>
    <col min="6919" max="6919" width="3.875" style="372" customWidth="1"/>
    <col min="6920" max="6920" width="17.625" style="372" customWidth="1"/>
    <col min="6921" max="6921" width="1.625" style="372" customWidth="1"/>
    <col min="6922" max="6922" width="4.625" style="372" customWidth="1"/>
    <col min="6923" max="6923" width="16.625" style="372" customWidth="1"/>
    <col min="6924" max="6924" width="8.375" style="372" customWidth="1"/>
    <col min="6925" max="6925" width="9.875" style="372" customWidth="1"/>
    <col min="6926" max="6926" width="23.625" style="372" customWidth="1"/>
    <col min="6927" max="6927" width="13.5" style="372" customWidth="1"/>
    <col min="6928" max="7168" width="9" style="372"/>
    <col min="7169" max="7169" width="3.875" style="372" customWidth="1"/>
    <col min="7170" max="7170" width="17.625" style="372" customWidth="1"/>
    <col min="7171" max="7171" width="1.625" style="372" customWidth="1"/>
    <col min="7172" max="7172" width="3.875" style="372" customWidth="1"/>
    <col min="7173" max="7173" width="17.625" style="372" customWidth="1"/>
    <col min="7174" max="7174" width="1.625" style="372" customWidth="1"/>
    <col min="7175" max="7175" width="3.875" style="372" customWidth="1"/>
    <col min="7176" max="7176" width="17.625" style="372" customWidth="1"/>
    <col min="7177" max="7177" width="1.625" style="372" customWidth="1"/>
    <col min="7178" max="7178" width="4.625" style="372" customWidth="1"/>
    <col min="7179" max="7179" width="16.625" style="372" customWidth="1"/>
    <col min="7180" max="7180" width="8.375" style="372" customWidth="1"/>
    <col min="7181" max="7181" width="9.875" style="372" customWidth="1"/>
    <col min="7182" max="7182" width="23.625" style="372" customWidth="1"/>
    <col min="7183" max="7183" width="13.5" style="372" customWidth="1"/>
    <col min="7184" max="7424" width="9" style="372"/>
    <col min="7425" max="7425" width="3.875" style="372" customWidth="1"/>
    <col min="7426" max="7426" width="17.625" style="372" customWidth="1"/>
    <col min="7427" max="7427" width="1.625" style="372" customWidth="1"/>
    <col min="7428" max="7428" width="3.875" style="372" customWidth="1"/>
    <col min="7429" max="7429" width="17.625" style="372" customWidth="1"/>
    <col min="7430" max="7430" width="1.625" style="372" customWidth="1"/>
    <col min="7431" max="7431" width="3.875" style="372" customWidth="1"/>
    <col min="7432" max="7432" width="17.625" style="372" customWidth="1"/>
    <col min="7433" max="7433" width="1.625" style="372" customWidth="1"/>
    <col min="7434" max="7434" width="4.625" style="372" customWidth="1"/>
    <col min="7435" max="7435" width="16.625" style="372" customWidth="1"/>
    <col min="7436" max="7436" width="8.375" style="372" customWidth="1"/>
    <col min="7437" max="7437" width="9.875" style="372" customWidth="1"/>
    <col min="7438" max="7438" width="23.625" style="372" customWidth="1"/>
    <col min="7439" max="7439" width="13.5" style="372" customWidth="1"/>
    <col min="7440" max="7680" width="9" style="372"/>
    <col min="7681" max="7681" width="3.875" style="372" customWidth="1"/>
    <col min="7682" max="7682" width="17.625" style="372" customWidth="1"/>
    <col min="7683" max="7683" width="1.625" style="372" customWidth="1"/>
    <col min="7684" max="7684" width="3.875" style="372" customWidth="1"/>
    <col min="7685" max="7685" width="17.625" style="372" customWidth="1"/>
    <col min="7686" max="7686" width="1.625" style="372" customWidth="1"/>
    <col min="7687" max="7687" width="3.875" style="372" customWidth="1"/>
    <col min="7688" max="7688" width="17.625" style="372" customWidth="1"/>
    <col min="7689" max="7689" width="1.625" style="372" customWidth="1"/>
    <col min="7690" max="7690" width="4.625" style="372" customWidth="1"/>
    <col min="7691" max="7691" width="16.625" style="372" customWidth="1"/>
    <col min="7692" max="7692" width="8.375" style="372" customWidth="1"/>
    <col min="7693" max="7693" width="9.875" style="372" customWidth="1"/>
    <col min="7694" max="7694" width="23.625" style="372" customWidth="1"/>
    <col min="7695" max="7695" width="13.5" style="372" customWidth="1"/>
    <col min="7696" max="7936" width="9" style="372"/>
    <col min="7937" max="7937" width="3.875" style="372" customWidth="1"/>
    <col min="7938" max="7938" width="17.625" style="372" customWidth="1"/>
    <col min="7939" max="7939" width="1.625" style="372" customWidth="1"/>
    <col min="7940" max="7940" width="3.875" style="372" customWidth="1"/>
    <col min="7941" max="7941" width="17.625" style="372" customWidth="1"/>
    <col min="7942" max="7942" width="1.625" style="372" customWidth="1"/>
    <col min="7943" max="7943" width="3.875" style="372" customWidth="1"/>
    <col min="7944" max="7944" width="17.625" style="372" customWidth="1"/>
    <col min="7945" max="7945" width="1.625" style="372" customWidth="1"/>
    <col min="7946" max="7946" width="4.625" style="372" customWidth="1"/>
    <col min="7947" max="7947" width="16.625" style="372" customWidth="1"/>
    <col min="7948" max="7948" width="8.375" style="372" customWidth="1"/>
    <col min="7949" max="7949" width="9.875" style="372" customWidth="1"/>
    <col min="7950" max="7950" width="23.625" style="372" customWidth="1"/>
    <col min="7951" max="7951" width="13.5" style="372" customWidth="1"/>
    <col min="7952" max="8192" width="9" style="372"/>
    <col min="8193" max="8193" width="3.875" style="372" customWidth="1"/>
    <col min="8194" max="8194" width="17.625" style="372" customWidth="1"/>
    <col min="8195" max="8195" width="1.625" style="372" customWidth="1"/>
    <col min="8196" max="8196" width="3.875" style="372" customWidth="1"/>
    <col min="8197" max="8197" width="17.625" style="372" customWidth="1"/>
    <col min="8198" max="8198" width="1.625" style="372" customWidth="1"/>
    <col min="8199" max="8199" width="3.875" style="372" customWidth="1"/>
    <col min="8200" max="8200" width="17.625" style="372" customWidth="1"/>
    <col min="8201" max="8201" width="1.625" style="372" customWidth="1"/>
    <col min="8202" max="8202" width="4.625" style="372" customWidth="1"/>
    <col min="8203" max="8203" width="16.625" style="372" customWidth="1"/>
    <col min="8204" max="8204" width="8.375" style="372" customWidth="1"/>
    <col min="8205" max="8205" width="9.875" style="372" customWidth="1"/>
    <col min="8206" max="8206" width="23.625" style="372" customWidth="1"/>
    <col min="8207" max="8207" width="13.5" style="372" customWidth="1"/>
    <col min="8208" max="8448" width="9" style="372"/>
    <col min="8449" max="8449" width="3.875" style="372" customWidth="1"/>
    <col min="8450" max="8450" width="17.625" style="372" customWidth="1"/>
    <col min="8451" max="8451" width="1.625" style="372" customWidth="1"/>
    <col min="8452" max="8452" width="3.875" style="372" customWidth="1"/>
    <col min="8453" max="8453" width="17.625" style="372" customWidth="1"/>
    <col min="8454" max="8454" width="1.625" style="372" customWidth="1"/>
    <col min="8455" max="8455" width="3.875" style="372" customWidth="1"/>
    <col min="8456" max="8456" width="17.625" style="372" customWidth="1"/>
    <col min="8457" max="8457" width="1.625" style="372" customWidth="1"/>
    <col min="8458" max="8458" width="4.625" style="372" customWidth="1"/>
    <col min="8459" max="8459" width="16.625" style="372" customWidth="1"/>
    <col min="8460" max="8460" width="8.375" style="372" customWidth="1"/>
    <col min="8461" max="8461" width="9.875" style="372" customWidth="1"/>
    <col min="8462" max="8462" width="23.625" style="372" customWidth="1"/>
    <col min="8463" max="8463" width="13.5" style="372" customWidth="1"/>
    <col min="8464" max="8704" width="9" style="372"/>
    <col min="8705" max="8705" width="3.875" style="372" customWidth="1"/>
    <col min="8706" max="8706" width="17.625" style="372" customWidth="1"/>
    <col min="8707" max="8707" width="1.625" style="372" customWidth="1"/>
    <col min="8708" max="8708" width="3.875" style="372" customWidth="1"/>
    <col min="8709" max="8709" width="17.625" style="372" customWidth="1"/>
    <col min="8710" max="8710" width="1.625" style="372" customWidth="1"/>
    <col min="8711" max="8711" width="3.875" style="372" customWidth="1"/>
    <col min="8712" max="8712" width="17.625" style="372" customWidth="1"/>
    <col min="8713" max="8713" width="1.625" style="372" customWidth="1"/>
    <col min="8714" max="8714" width="4.625" style="372" customWidth="1"/>
    <col min="8715" max="8715" width="16.625" style="372" customWidth="1"/>
    <col min="8716" max="8716" width="8.375" style="372" customWidth="1"/>
    <col min="8717" max="8717" width="9.875" style="372" customWidth="1"/>
    <col min="8718" max="8718" width="23.625" style="372" customWidth="1"/>
    <col min="8719" max="8719" width="13.5" style="372" customWidth="1"/>
    <col min="8720" max="8960" width="9" style="372"/>
    <col min="8961" max="8961" width="3.875" style="372" customWidth="1"/>
    <col min="8962" max="8962" width="17.625" style="372" customWidth="1"/>
    <col min="8963" max="8963" width="1.625" style="372" customWidth="1"/>
    <col min="8964" max="8964" width="3.875" style="372" customWidth="1"/>
    <col min="8965" max="8965" width="17.625" style="372" customWidth="1"/>
    <col min="8966" max="8966" width="1.625" style="372" customWidth="1"/>
    <col min="8967" max="8967" width="3.875" style="372" customWidth="1"/>
    <col min="8968" max="8968" width="17.625" style="372" customWidth="1"/>
    <col min="8969" max="8969" width="1.625" style="372" customWidth="1"/>
    <col min="8970" max="8970" width="4.625" style="372" customWidth="1"/>
    <col min="8971" max="8971" width="16.625" style="372" customWidth="1"/>
    <col min="8972" max="8972" width="8.375" style="372" customWidth="1"/>
    <col min="8973" max="8973" width="9.875" style="372" customWidth="1"/>
    <col min="8974" max="8974" width="23.625" style="372" customWidth="1"/>
    <col min="8975" max="8975" width="13.5" style="372" customWidth="1"/>
    <col min="8976" max="9216" width="9" style="372"/>
    <col min="9217" max="9217" width="3.875" style="372" customWidth="1"/>
    <col min="9218" max="9218" width="17.625" style="372" customWidth="1"/>
    <col min="9219" max="9219" width="1.625" style="372" customWidth="1"/>
    <col min="9220" max="9220" width="3.875" style="372" customWidth="1"/>
    <col min="9221" max="9221" width="17.625" style="372" customWidth="1"/>
    <col min="9222" max="9222" width="1.625" style="372" customWidth="1"/>
    <col min="9223" max="9223" width="3.875" style="372" customWidth="1"/>
    <col min="9224" max="9224" width="17.625" style="372" customWidth="1"/>
    <col min="9225" max="9225" width="1.625" style="372" customWidth="1"/>
    <col min="9226" max="9226" width="4.625" style="372" customWidth="1"/>
    <col min="9227" max="9227" width="16.625" style="372" customWidth="1"/>
    <col min="9228" max="9228" width="8.375" style="372" customWidth="1"/>
    <col min="9229" max="9229" width="9.875" style="372" customWidth="1"/>
    <col min="9230" max="9230" width="23.625" style="372" customWidth="1"/>
    <col min="9231" max="9231" width="13.5" style="372" customWidth="1"/>
    <col min="9232" max="9472" width="9" style="372"/>
    <col min="9473" max="9473" width="3.875" style="372" customWidth="1"/>
    <col min="9474" max="9474" width="17.625" style="372" customWidth="1"/>
    <col min="9475" max="9475" width="1.625" style="372" customWidth="1"/>
    <col min="9476" max="9476" width="3.875" style="372" customWidth="1"/>
    <col min="9477" max="9477" width="17.625" style="372" customWidth="1"/>
    <col min="9478" max="9478" width="1.625" style="372" customWidth="1"/>
    <col min="9479" max="9479" width="3.875" style="372" customWidth="1"/>
    <col min="9480" max="9480" width="17.625" style="372" customWidth="1"/>
    <col min="9481" max="9481" width="1.625" style="372" customWidth="1"/>
    <col min="9482" max="9482" width="4.625" style="372" customWidth="1"/>
    <col min="9483" max="9483" width="16.625" style="372" customWidth="1"/>
    <col min="9484" max="9484" width="8.375" style="372" customWidth="1"/>
    <col min="9485" max="9485" width="9.875" style="372" customWidth="1"/>
    <col min="9486" max="9486" width="23.625" style="372" customWidth="1"/>
    <col min="9487" max="9487" width="13.5" style="372" customWidth="1"/>
    <col min="9488" max="9728" width="9" style="372"/>
    <col min="9729" max="9729" width="3.875" style="372" customWidth="1"/>
    <col min="9730" max="9730" width="17.625" style="372" customWidth="1"/>
    <col min="9731" max="9731" width="1.625" style="372" customWidth="1"/>
    <col min="9732" max="9732" width="3.875" style="372" customWidth="1"/>
    <col min="9733" max="9733" width="17.625" style="372" customWidth="1"/>
    <col min="9734" max="9734" width="1.625" style="372" customWidth="1"/>
    <col min="9735" max="9735" width="3.875" style="372" customWidth="1"/>
    <col min="9736" max="9736" width="17.625" style="372" customWidth="1"/>
    <col min="9737" max="9737" width="1.625" style="372" customWidth="1"/>
    <col min="9738" max="9738" width="4.625" style="372" customWidth="1"/>
    <col min="9739" max="9739" width="16.625" style="372" customWidth="1"/>
    <col min="9740" max="9740" width="8.375" style="372" customWidth="1"/>
    <col min="9741" max="9741" width="9.875" style="372" customWidth="1"/>
    <col min="9742" max="9742" width="23.625" style="372" customWidth="1"/>
    <col min="9743" max="9743" width="13.5" style="372" customWidth="1"/>
    <col min="9744" max="9984" width="9" style="372"/>
    <col min="9985" max="9985" width="3.875" style="372" customWidth="1"/>
    <col min="9986" max="9986" width="17.625" style="372" customWidth="1"/>
    <col min="9987" max="9987" width="1.625" style="372" customWidth="1"/>
    <col min="9988" max="9988" width="3.875" style="372" customWidth="1"/>
    <col min="9989" max="9989" width="17.625" style="372" customWidth="1"/>
    <col min="9990" max="9990" width="1.625" style="372" customWidth="1"/>
    <col min="9991" max="9991" width="3.875" style="372" customWidth="1"/>
    <col min="9992" max="9992" width="17.625" style="372" customWidth="1"/>
    <col min="9993" max="9993" width="1.625" style="372" customWidth="1"/>
    <col min="9994" max="9994" width="4.625" style="372" customWidth="1"/>
    <col min="9995" max="9995" width="16.625" style="372" customWidth="1"/>
    <col min="9996" max="9996" width="8.375" style="372" customWidth="1"/>
    <col min="9997" max="9997" width="9.875" style="372" customWidth="1"/>
    <col min="9998" max="9998" width="23.625" style="372" customWidth="1"/>
    <col min="9999" max="9999" width="13.5" style="372" customWidth="1"/>
    <col min="10000" max="10240" width="9" style="372"/>
    <col min="10241" max="10241" width="3.875" style="372" customWidth="1"/>
    <col min="10242" max="10242" width="17.625" style="372" customWidth="1"/>
    <col min="10243" max="10243" width="1.625" style="372" customWidth="1"/>
    <col min="10244" max="10244" width="3.875" style="372" customWidth="1"/>
    <col min="10245" max="10245" width="17.625" style="372" customWidth="1"/>
    <col min="10246" max="10246" width="1.625" style="372" customWidth="1"/>
    <col min="10247" max="10247" width="3.875" style="372" customWidth="1"/>
    <col min="10248" max="10248" width="17.625" style="372" customWidth="1"/>
    <col min="10249" max="10249" width="1.625" style="372" customWidth="1"/>
    <col min="10250" max="10250" width="4.625" style="372" customWidth="1"/>
    <col min="10251" max="10251" width="16.625" style="372" customWidth="1"/>
    <col min="10252" max="10252" width="8.375" style="372" customWidth="1"/>
    <col min="10253" max="10253" width="9.875" style="372" customWidth="1"/>
    <col min="10254" max="10254" width="23.625" style="372" customWidth="1"/>
    <col min="10255" max="10255" width="13.5" style="372" customWidth="1"/>
    <col min="10256" max="10496" width="9" style="372"/>
    <col min="10497" max="10497" width="3.875" style="372" customWidth="1"/>
    <col min="10498" max="10498" width="17.625" style="372" customWidth="1"/>
    <col min="10499" max="10499" width="1.625" style="372" customWidth="1"/>
    <col min="10500" max="10500" width="3.875" style="372" customWidth="1"/>
    <col min="10501" max="10501" width="17.625" style="372" customWidth="1"/>
    <col min="10502" max="10502" width="1.625" style="372" customWidth="1"/>
    <col min="10503" max="10503" width="3.875" style="372" customWidth="1"/>
    <col min="10504" max="10504" width="17.625" style="372" customWidth="1"/>
    <col min="10505" max="10505" width="1.625" style="372" customWidth="1"/>
    <col min="10506" max="10506" width="4.625" style="372" customWidth="1"/>
    <col min="10507" max="10507" width="16.625" style="372" customWidth="1"/>
    <col min="10508" max="10508" width="8.375" style="372" customWidth="1"/>
    <col min="10509" max="10509" width="9.875" style="372" customWidth="1"/>
    <col min="10510" max="10510" width="23.625" style="372" customWidth="1"/>
    <col min="10511" max="10511" width="13.5" style="372" customWidth="1"/>
    <col min="10512" max="10752" width="9" style="372"/>
    <col min="10753" max="10753" width="3.875" style="372" customWidth="1"/>
    <col min="10754" max="10754" width="17.625" style="372" customWidth="1"/>
    <col min="10755" max="10755" width="1.625" style="372" customWidth="1"/>
    <col min="10756" max="10756" width="3.875" style="372" customWidth="1"/>
    <col min="10757" max="10757" width="17.625" style="372" customWidth="1"/>
    <col min="10758" max="10758" width="1.625" style="372" customWidth="1"/>
    <col min="10759" max="10759" width="3.875" style="372" customWidth="1"/>
    <col min="10760" max="10760" width="17.625" style="372" customWidth="1"/>
    <col min="10761" max="10761" width="1.625" style="372" customWidth="1"/>
    <col min="10762" max="10762" width="4.625" style="372" customWidth="1"/>
    <col min="10763" max="10763" width="16.625" style="372" customWidth="1"/>
    <col min="10764" max="10764" width="8.375" style="372" customWidth="1"/>
    <col min="10765" max="10765" width="9.875" style="372" customWidth="1"/>
    <col min="10766" max="10766" width="23.625" style="372" customWidth="1"/>
    <col min="10767" max="10767" width="13.5" style="372" customWidth="1"/>
    <col min="10768" max="11008" width="9" style="372"/>
    <col min="11009" max="11009" width="3.875" style="372" customWidth="1"/>
    <col min="11010" max="11010" width="17.625" style="372" customWidth="1"/>
    <col min="11011" max="11011" width="1.625" style="372" customWidth="1"/>
    <col min="11012" max="11012" width="3.875" style="372" customWidth="1"/>
    <col min="11013" max="11013" width="17.625" style="372" customWidth="1"/>
    <col min="11014" max="11014" width="1.625" style="372" customWidth="1"/>
    <col min="11015" max="11015" width="3.875" style="372" customWidth="1"/>
    <col min="11016" max="11016" width="17.625" style="372" customWidth="1"/>
    <col min="11017" max="11017" width="1.625" style="372" customWidth="1"/>
    <col min="11018" max="11018" width="4.625" style="372" customWidth="1"/>
    <col min="11019" max="11019" width="16.625" style="372" customWidth="1"/>
    <col min="11020" max="11020" width="8.375" style="372" customWidth="1"/>
    <col min="11021" max="11021" width="9.875" style="372" customWidth="1"/>
    <col min="11022" max="11022" width="23.625" style="372" customWidth="1"/>
    <col min="11023" max="11023" width="13.5" style="372" customWidth="1"/>
    <col min="11024" max="11264" width="9" style="372"/>
    <col min="11265" max="11265" width="3.875" style="372" customWidth="1"/>
    <col min="11266" max="11266" width="17.625" style="372" customWidth="1"/>
    <col min="11267" max="11267" width="1.625" style="372" customWidth="1"/>
    <col min="11268" max="11268" width="3.875" style="372" customWidth="1"/>
    <col min="11269" max="11269" width="17.625" style="372" customWidth="1"/>
    <col min="11270" max="11270" width="1.625" style="372" customWidth="1"/>
    <col min="11271" max="11271" width="3.875" style="372" customWidth="1"/>
    <col min="11272" max="11272" width="17.625" style="372" customWidth="1"/>
    <col min="11273" max="11273" width="1.625" style="372" customWidth="1"/>
    <col min="11274" max="11274" width="4.625" style="372" customWidth="1"/>
    <col min="11275" max="11275" width="16.625" style="372" customWidth="1"/>
    <col min="11276" max="11276" width="8.375" style="372" customWidth="1"/>
    <col min="11277" max="11277" width="9.875" style="372" customWidth="1"/>
    <col min="11278" max="11278" width="23.625" style="372" customWidth="1"/>
    <col min="11279" max="11279" width="13.5" style="372" customWidth="1"/>
    <col min="11280" max="11520" width="9" style="372"/>
    <col min="11521" max="11521" width="3.875" style="372" customWidth="1"/>
    <col min="11522" max="11522" width="17.625" style="372" customWidth="1"/>
    <col min="11523" max="11523" width="1.625" style="372" customWidth="1"/>
    <col min="11524" max="11524" width="3.875" style="372" customWidth="1"/>
    <col min="11525" max="11525" width="17.625" style="372" customWidth="1"/>
    <col min="11526" max="11526" width="1.625" style="372" customWidth="1"/>
    <col min="11527" max="11527" width="3.875" style="372" customWidth="1"/>
    <col min="11528" max="11528" width="17.625" style="372" customWidth="1"/>
    <col min="11529" max="11529" width="1.625" style="372" customWidth="1"/>
    <col min="11530" max="11530" width="4.625" style="372" customWidth="1"/>
    <col min="11531" max="11531" width="16.625" style="372" customWidth="1"/>
    <col min="11532" max="11532" width="8.375" style="372" customWidth="1"/>
    <col min="11533" max="11533" width="9.875" style="372" customWidth="1"/>
    <col min="11534" max="11534" width="23.625" style="372" customWidth="1"/>
    <col min="11535" max="11535" width="13.5" style="372" customWidth="1"/>
    <col min="11536" max="11776" width="9" style="372"/>
    <col min="11777" max="11777" width="3.875" style="372" customWidth="1"/>
    <col min="11778" max="11778" width="17.625" style="372" customWidth="1"/>
    <col min="11779" max="11779" width="1.625" style="372" customWidth="1"/>
    <col min="11780" max="11780" width="3.875" style="372" customWidth="1"/>
    <col min="11781" max="11781" width="17.625" style="372" customWidth="1"/>
    <col min="11782" max="11782" width="1.625" style="372" customWidth="1"/>
    <col min="11783" max="11783" width="3.875" style="372" customWidth="1"/>
    <col min="11784" max="11784" width="17.625" style="372" customWidth="1"/>
    <col min="11785" max="11785" width="1.625" style="372" customWidth="1"/>
    <col min="11786" max="11786" width="4.625" style="372" customWidth="1"/>
    <col min="11787" max="11787" width="16.625" style="372" customWidth="1"/>
    <col min="11788" max="11788" width="8.375" style="372" customWidth="1"/>
    <col min="11789" max="11789" width="9.875" style="372" customWidth="1"/>
    <col min="11790" max="11790" width="23.625" style="372" customWidth="1"/>
    <col min="11791" max="11791" width="13.5" style="372" customWidth="1"/>
    <col min="11792" max="12032" width="9" style="372"/>
    <col min="12033" max="12033" width="3.875" style="372" customWidth="1"/>
    <col min="12034" max="12034" width="17.625" style="372" customWidth="1"/>
    <col min="12035" max="12035" width="1.625" style="372" customWidth="1"/>
    <col min="12036" max="12036" width="3.875" style="372" customWidth="1"/>
    <col min="12037" max="12037" width="17.625" style="372" customWidth="1"/>
    <col min="12038" max="12038" width="1.625" style="372" customWidth="1"/>
    <col min="12039" max="12039" width="3.875" style="372" customWidth="1"/>
    <col min="12040" max="12040" width="17.625" style="372" customWidth="1"/>
    <col min="12041" max="12041" width="1.625" style="372" customWidth="1"/>
    <col min="12042" max="12042" width="4.625" style="372" customWidth="1"/>
    <col min="12043" max="12043" width="16.625" style="372" customWidth="1"/>
    <col min="12044" max="12044" width="8.375" style="372" customWidth="1"/>
    <col min="12045" max="12045" width="9.875" style="372" customWidth="1"/>
    <col min="12046" max="12046" width="23.625" style="372" customWidth="1"/>
    <col min="12047" max="12047" width="13.5" style="372" customWidth="1"/>
    <col min="12048" max="12288" width="9" style="372"/>
    <col min="12289" max="12289" width="3.875" style="372" customWidth="1"/>
    <col min="12290" max="12290" width="17.625" style="372" customWidth="1"/>
    <col min="12291" max="12291" width="1.625" style="372" customWidth="1"/>
    <col min="12292" max="12292" width="3.875" style="372" customWidth="1"/>
    <col min="12293" max="12293" width="17.625" style="372" customWidth="1"/>
    <col min="12294" max="12294" width="1.625" style="372" customWidth="1"/>
    <col min="12295" max="12295" width="3.875" style="372" customWidth="1"/>
    <col min="12296" max="12296" width="17.625" style="372" customWidth="1"/>
    <col min="12297" max="12297" width="1.625" style="372" customWidth="1"/>
    <col min="12298" max="12298" width="4.625" style="372" customWidth="1"/>
    <col min="12299" max="12299" width="16.625" style="372" customWidth="1"/>
    <col min="12300" max="12300" width="8.375" style="372" customWidth="1"/>
    <col min="12301" max="12301" width="9.875" style="372" customWidth="1"/>
    <col min="12302" max="12302" width="23.625" style="372" customWidth="1"/>
    <col min="12303" max="12303" width="13.5" style="372" customWidth="1"/>
    <col min="12304" max="12544" width="9" style="372"/>
    <col min="12545" max="12545" width="3.875" style="372" customWidth="1"/>
    <col min="12546" max="12546" width="17.625" style="372" customWidth="1"/>
    <col min="12547" max="12547" width="1.625" style="372" customWidth="1"/>
    <col min="12548" max="12548" width="3.875" style="372" customWidth="1"/>
    <col min="12549" max="12549" width="17.625" style="372" customWidth="1"/>
    <col min="12550" max="12550" width="1.625" style="372" customWidth="1"/>
    <col min="12551" max="12551" width="3.875" style="372" customWidth="1"/>
    <col min="12552" max="12552" width="17.625" style="372" customWidth="1"/>
    <col min="12553" max="12553" width="1.625" style="372" customWidth="1"/>
    <col min="12554" max="12554" width="4.625" style="372" customWidth="1"/>
    <col min="12555" max="12555" width="16.625" style="372" customWidth="1"/>
    <col min="12556" max="12556" width="8.375" style="372" customWidth="1"/>
    <col min="12557" max="12557" width="9.875" style="372" customWidth="1"/>
    <col min="12558" max="12558" width="23.625" style="372" customWidth="1"/>
    <col min="12559" max="12559" width="13.5" style="372" customWidth="1"/>
    <col min="12560" max="12800" width="9" style="372"/>
    <col min="12801" max="12801" width="3.875" style="372" customWidth="1"/>
    <col min="12802" max="12802" width="17.625" style="372" customWidth="1"/>
    <col min="12803" max="12803" width="1.625" style="372" customWidth="1"/>
    <col min="12804" max="12804" width="3.875" style="372" customWidth="1"/>
    <col min="12805" max="12805" width="17.625" style="372" customWidth="1"/>
    <col min="12806" max="12806" width="1.625" style="372" customWidth="1"/>
    <col min="12807" max="12807" width="3.875" style="372" customWidth="1"/>
    <col min="12808" max="12808" width="17.625" style="372" customWidth="1"/>
    <col min="12809" max="12809" width="1.625" style="372" customWidth="1"/>
    <col min="12810" max="12810" width="4.625" style="372" customWidth="1"/>
    <col min="12811" max="12811" width="16.625" style="372" customWidth="1"/>
    <col min="12812" max="12812" width="8.375" style="372" customWidth="1"/>
    <col min="12813" max="12813" width="9.875" style="372" customWidth="1"/>
    <col min="12814" max="12814" width="23.625" style="372" customWidth="1"/>
    <col min="12815" max="12815" width="13.5" style="372" customWidth="1"/>
    <col min="12816" max="13056" width="9" style="372"/>
    <col min="13057" max="13057" width="3.875" style="372" customWidth="1"/>
    <col min="13058" max="13058" width="17.625" style="372" customWidth="1"/>
    <col min="13059" max="13059" width="1.625" style="372" customWidth="1"/>
    <col min="13060" max="13060" width="3.875" style="372" customWidth="1"/>
    <col min="13061" max="13061" width="17.625" style="372" customWidth="1"/>
    <col min="13062" max="13062" width="1.625" style="372" customWidth="1"/>
    <col min="13063" max="13063" width="3.875" style="372" customWidth="1"/>
    <col min="13064" max="13064" width="17.625" style="372" customWidth="1"/>
    <col min="13065" max="13065" width="1.625" style="372" customWidth="1"/>
    <col min="13066" max="13066" width="4.625" style="372" customWidth="1"/>
    <col min="13067" max="13067" width="16.625" style="372" customWidth="1"/>
    <col min="13068" max="13068" width="8.375" style="372" customWidth="1"/>
    <col min="13069" max="13069" width="9.875" style="372" customWidth="1"/>
    <col min="13070" max="13070" width="23.625" style="372" customWidth="1"/>
    <col min="13071" max="13071" width="13.5" style="372" customWidth="1"/>
    <col min="13072" max="13312" width="9" style="372"/>
    <col min="13313" max="13313" width="3.875" style="372" customWidth="1"/>
    <col min="13314" max="13314" width="17.625" style="372" customWidth="1"/>
    <col min="13315" max="13315" width="1.625" style="372" customWidth="1"/>
    <col min="13316" max="13316" width="3.875" style="372" customWidth="1"/>
    <col min="13317" max="13317" width="17.625" style="372" customWidth="1"/>
    <col min="13318" max="13318" width="1.625" style="372" customWidth="1"/>
    <col min="13319" max="13319" width="3.875" style="372" customWidth="1"/>
    <col min="13320" max="13320" width="17.625" style="372" customWidth="1"/>
    <col min="13321" max="13321" width="1.625" style="372" customWidth="1"/>
    <col min="13322" max="13322" width="4.625" style="372" customWidth="1"/>
    <col min="13323" max="13323" width="16.625" style="372" customWidth="1"/>
    <col min="13324" max="13324" width="8.375" style="372" customWidth="1"/>
    <col min="13325" max="13325" width="9.875" style="372" customWidth="1"/>
    <col min="13326" max="13326" width="23.625" style="372" customWidth="1"/>
    <col min="13327" max="13327" width="13.5" style="372" customWidth="1"/>
    <col min="13328" max="13568" width="9" style="372"/>
    <col min="13569" max="13569" width="3.875" style="372" customWidth="1"/>
    <col min="13570" max="13570" width="17.625" style="372" customWidth="1"/>
    <col min="13571" max="13571" width="1.625" style="372" customWidth="1"/>
    <col min="13572" max="13572" width="3.875" style="372" customWidth="1"/>
    <col min="13573" max="13573" width="17.625" style="372" customWidth="1"/>
    <col min="13574" max="13574" width="1.625" style="372" customWidth="1"/>
    <col min="13575" max="13575" width="3.875" style="372" customWidth="1"/>
    <col min="13576" max="13576" width="17.625" style="372" customWidth="1"/>
    <col min="13577" max="13577" width="1.625" style="372" customWidth="1"/>
    <col min="13578" max="13578" width="4.625" style="372" customWidth="1"/>
    <col min="13579" max="13579" width="16.625" style="372" customWidth="1"/>
    <col min="13580" max="13580" width="8.375" style="372" customWidth="1"/>
    <col min="13581" max="13581" width="9.875" style="372" customWidth="1"/>
    <col min="13582" max="13582" width="23.625" style="372" customWidth="1"/>
    <col min="13583" max="13583" width="13.5" style="372" customWidth="1"/>
    <col min="13584" max="13824" width="9" style="372"/>
    <col min="13825" max="13825" width="3.875" style="372" customWidth="1"/>
    <col min="13826" max="13826" width="17.625" style="372" customWidth="1"/>
    <col min="13827" max="13827" width="1.625" style="372" customWidth="1"/>
    <col min="13828" max="13828" width="3.875" style="372" customWidth="1"/>
    <col min="13829" max="13829" width="17.625" style="372" customWidth="1"/>
    <col min="13830" max="13830" width="1.625" style="372" customWidth="1"/>
    <col min="13831" max="13831" width="3.875" style="372" customWidth="1"/>
    <col min="13832" max="13832" width="17.625" style="372" customWidth="1"/>
    <col min="13833" max="13833" width="1.625" style="372" customWidth="1"/>
    <col min="13834" max="13834" width="4.625" style="372" customWidth="1"/>
    <col min="13835" max="13835" width="16.625" style="372" customWidth="1"/>
    <col min="13836" max="13836" width="8.375" style="372" customWidth="1"/>
    <col min="13837" max="13837" width="9.875" style="372" customWidth="1"/>
    <col min="13838" max="13838" width="23.625" style="372" customWidth="1"/>
    <col min="13839" max="13839" width="13.5" style="372" customWidth="1"/>
    <col min="13840" max="14080" width="9" style="372"/>
    <col min="14081" max="14081" width="3.875" style="372" customWidth="1"/>
    <col min="14082" max="14082" width="17.625" style="372" customWidth="1"/>
    <col min="14083" max="14083" width="1.625" style="372" customWidth="1"/>
    <col min="14084" max="14084" width="3.875" style="372" customWidth="1"/>
    <col min="14085" max="14085" width="17.625" style="372" customWidth="1"/>
    <col min="14086" max="14086" width="1.625" style="372" customWidth="1"/>
    <col min="14087" max="14087" width="3.875" style="372" customWidth="1"/>
    <col min="14088" max="14088" width="17.625" style="372" customWidth="1"/>
    <col min="14089" max="14089" width="1.625" style="372" customWidth="1"/>
    <col min="14090" max="14090" width="4.625" style="372" customWidth="1"/>
    <col min="14091" max="14091" width="16.625" style="372" customWidth="1"/>
    <col min="14092" max="14092" width="8.375" style="372" customWidth="1"/>
    <col min="14093" max="14093" width="9.875" style="372" customWidth="1"/>
    <col min="14094" max="14094" width="23.625" style="372" customWidth="1"/>
    <col min="14095" max="14095" width="13.5" style="372" customWidth="1"/>
    <col min="14096" max="14336" width="9" style="372"/>
    <col min="14337" max="14337" width="3.875" style="372" customWidth="1"/>
    <col min="14338" max="14338" width="17.625" style="372" customWidth="1"/>
    <col min="14339" max="14339" width="1.625" style="372" customWidth="1"/>
    <col min="14340" max="14340" width="3.875" style="372" customWidth="1"/>
    <col min="14341" max="14341" width="17.625" style="372" customWidth="1"/>
    <col min="14342" max="14342" width="1.625" style="372" customWidth="1"/>
    <col min="14343" max="14343" width="3.875" style="372" customWidth="1"/>
    <col min="14344" max="14344" width="17.625" style="372" customWidth="1"/>
    <col min="14345" max="14345" width="1.625" style="372" customWidth="1"/>
    <col min="14346" max="14346" width="4.625" style="372" customWidth="1"/>
    <col min="14347" max="14347" width="16.625" style="372" customWidth="1"/>
    <col min="14348" max="14348" width="8.375" style="372" customWidth="1"/>
    <col min="14349" max="14349" width="9.875" style="372" customWidth="1"/>
    <col min="14350" max="14350" width="23.625" style="372" customWidth="1"/>
    <col min="14351" max="14351" width="13.5" style="372" customWidth="1"/>
    <col min="14352" max="14592" width="9" style="372"/>
    <col min="14593" max="14593" width="3.875" style="372" customWidth="1"/>
    <col min="14594" max="14594" width="17.625" style="372" customWidth="1"/>
    <col min="14595" max="14595" width="1.625" style="372" customWidth="1"/>
    <col min="14596" max="14596" width="3.875" style="372" customWidth="1"/>
    <col min="14597" max="14597" width="17.625" style="372" customWidth="1"/>
    <col min="14598" max="14598" width="1.625" style="372" customWidth="1"/>
    <col min="14599" max="14599" width="3.875" style="372" customWidth="1"/>
    <col min="14600" max="14600" width="17.625" style="372" customWidth="1"/>
    <col min="14601" max="14601" width="1.625" style="372" customWidth="1"/>
    <col min="14602" max="14602" width="4.625" style="372" customWidth="1"/>
    <col min="14603" max="14603" width="16.625" style="372" customWidth="1"/>
    <col min="14604" max="14604" width="8.375" style="372" customWidth="1"/>
    <col min="14605" max="14605" width="9.875" style="372" customWidth="1"/>
    <col min="14606" max="14606" width="23.625" style="372" customWidth="1"/>
    <col min="14607" max="14607" width="13.5" style="372" customWidth="1"/>
    <col min="14608" max="14848" width="9" style="372"/>
    <col min="14849" max="14849" width="3.875" style="372" customWidth="1"/>
    <col min="14850" max="14850" width="17.625" style="372" customWidth="1"/>
    <col min="14851" max="14851" width="1.625" style="372" customWidth="1"/>
    <col min="14852" max="14852" width="3.875" style="372" customWidth="1"/>
    <col min="14853" max="14853" width="17.625" style="372" customWidth="1"/>
    <col min="14854" max="14854" width="1.625" style="372" customWidth="1"/>
    <col min="14855" max="14855" width="3.875" style="372" customWidth="1"/>
    <col min="14856" max="14856" width="17.625" style="372" customWidth="1"/>
    <col min="14857" max="14857" width="1.625" style="372" customWidth="1"/>
    <col min="14858" max="14858" width="4.625" style="372" customWidth="1"/>
    <col min="14859" max="14859" width="16.625" style="372" customWidth="1"/>
    <col min="14860" max="14860" width="8.375" style="372" customWidth="1"/>
    <col min="14861" max="14861" width="9.875" style="372" customWidth="1"/>
    <col min="14862" max="14862" width="23.625" style="372" customWidth="1"/>
    <col min="14863" max="14863" width="13.5" style="372" customWidth="1"/>
    <col min="14864" max="15104" width="9" style="372"/>
    <col min="15105" max="15105" width="3.875" style="372" customWidth="1"/>
    <col min="15106" max="15106" width="17.625" style="372" customWidth="1"/>
    <col min="15107" max="15107" width="1.625" style="372" customWidth="1"/>
    <col min="15108" max="15108" width="3.875" style="372" customWidth="1"/>
    <col min="15109" max="15109" width="17.625" style="372" customWidth="1"/>
    <col min="15110" max="15110" width="1.625" style="372" customWidth="1"/>
    <col min="15111" max="15111" width="3.875" style="372" customWidth="1"/>
    <col min="15112" max="15112" width="17.625" style="372" customWidth="1"/>
    <col min="15113" max="15113" width="1.625" style="372" customWidth="1"/>
    <col min="15114" max="15114" width="4.625" style="372" customWidth="1"/>
    <col min="15115" max="15115" width="16.625" style="372" customWidth="1"/>
    <col min="15116" max="15116" width="8.375" style="372" customWidth="1"/>
    <col min="15117" max="15117" width="9.875" style="372" customWidth="1"/>
    <col min="15118" max="15118" width="23.625" style="372" customWidth="1"/>
    <col min="15119" max="15119" width="13.5" style="372" customWidth="1"/>
    <col min="15120" max="15360" width="9" style="372"/>
    <col min="15361" max="15361" width="3.875" style="372" customWidth="1"/>
    <col min="15362" max="15362" width="17.625" style="372" customWidth="1"/>
    <col min="15363" max="15363" width="1.625" style="372" customWidth="1"/>
    <col min="15364" max="15364" width="3.875" style="372" customWidth="1"/>
    <col min="15365" max="15365" width="17.625" style="372" customWidth="1"/>
    <col min="15366" max="15366" width="1.625" style="372" customWidth="1"/>
    <col min="15367" max="15367" width="3.875" style="372" customWidth="1"/>
    <col min="15368" max="15368" width="17.625" style="372" customWidth="1"/>
    <col min="15369" max="15369" width="1.625" style="372" customWidth="1"/>
    <col min="15370" max="15370" width="4.625" style="372" customWidth="1"/>
    <col min="15371" max="15371" width="16.625" style="372" customWidth="1"/>
    <col min="15372" max="15372" width="8.375" style="372" customWidth="1"/>
    <col min="15373" max="15373" width="9.875" style="372" customWidth="1"/>
    <col min="15374" max="15374" width="23.625" style="372" customWidth="1"/>
    <col min="15375" max="15375" width="13.5" style="372" customWidth="1"/>
    <col min="15376" max="15616" width="9" style="372"/>
    <col min="15617" max="15617" width="3.875" style="372" customWidth="1"/>
    <col min="15618" max="15618" width="17.625" style="372" customWidth="1"/>
    <col min="15619" max="15619" width="1.625" style="372" customWidth="1"/>
    <col min="15620" max="15620" width="3.875" style="372" customWidth="1"/>
    <col min="15621" max="15621" width="17.625" style="372" customWidth="1"/>
    <col min="15622" max="15622" width="1.625" style="372" customWidth="1"/>
    <col min="15623" max="15623" width="3.875" style="372" customWidth="1"/>
    <col min="15624" max="15624" width="17.625" style="372" customWidth="1"/>
    <col min="15625" max="15625" width="1.625" style="372" customWidth="1"/>
    <col min="15626" max="15626" width="4.625" style="372" customWidth="1"/>
    <col min="15627" max="15627" width="16.625" style="372" customWidth="1"/>
    <col min="15628" max="15628" width="8.375" style="372" customWidth="1"/>
    <col min="15629" max="15629" width="9.875" style="372" customWidth="1"/>
    <col min="15630" max="15630" width="23.625" style="372" customWidth="1"/>
    <col min="15631" max="15631" width="13.5" style="372" customWidth="1"/>
    <col min="15632" max="15872" width="9" style="372"/>
    <col min="15873" max="15873" width="3.875" style="372" customWidth="1"/>
    <col min="15874" max="15874" width="17.625" style="372" customWidth="1"/>
    <col min="15875" max="15875" width="1.625" style="372" customWidth="1"/>
    <col min="15876" max="15876" width="3.875" style="372" customWidth="1"/>
    <col min="15877" max="15877" width="17.625" style="372" customWidth="1"/>
    <col min="15878" max="15878" width="1.625" style="372" customWidth="1"/>
    <col min="15879" max="15879" width="3.875" style="372" customWidth="1"/>
    <col min="15880" max="15880" width="17.625" style="372" customWidth="1"/>
    <col min="15881" max="15881" width="1.625" style="372" customWidth="1"/>
    <col min="15882" max="15882" width="4.625" style="372" customWidth="1"/>
    <col min="15883" max="15883" width="16.625" style="372" customWidth="1"/>
    <col min="15884" max="15884" width="8.375" style="372" customWidth="1"/>
    <col min="15885" max="15885" width="9.875" style="372" customWidth="1"/>
    <col min="15886" max="15886" width="23.625" style="372" customWidth="1"/>
    <col min="15887" max="15887" width="13.5" style="372" customWidth="1"/>
    <col min="15888" max="16128" width="9" style="372"/>
    <col min="16129" max="16129" width="3.875" style="372" customWidth="1"/>
    <col min="16130" max="16130" width="17.625" style="372" customWidth="1"/>
    <col min="16131" max="16131" width="1.625" style="372" customWidth="1"/>
    <col min="16132" max="16132" width="3.875" style="372" customWidth="1"/>
    <col min="16133" max="16133" width="17.625" style="372" customWidth="1"/>
    <col min="16134" max="16134" width="1.625" style="372" customWidth="1"/>
    <col min="16135" max="16135" width="3.875" style="372" customWidth="1"/>
    <col min="16136" max="16136" width="17.625" style="372" customWidth="1"/>
    <col min="16137" max="16137" width="1.625" style="372" customWidth="1"/>
    <col min="16138" max="16138" width="4.625" style="372" customWidth="1"/>
    <col min="16139" max="16139" width="16.625" style="372" customWidth="1"/>
    <col min="16140" max="16140" width="8.375" style="372" customWidth="1"/>
    <col min="16141" max="16141" width="9.875" style="372" customWidth="1"/>
    <col min="16142" max="16142" width="23.625" style="372" customWidth="1"/>
    <col min="16143" max="16143" width="13.5" style="372" customWidth="1"/>
    <col min="16144" max="16384" width="9" style="372"/>
  </cols>
  <sheetData>
    <row r="1" spans="1:16" s="11" customFormat="1" ht="12" customHeight="1">
      <c r="A1" s="368"/>
      <c r="B1" s="369"/>
      <c r="C1" s="369"/>
      <c r="D1" s="369"/>
      <c r="E1" s="369"/>
      <c r="F1" s="369"/>
      <c r="G1" s="369"/>
      <c r="H1" s="369"/>
      <c r="I1" s="369"/>
      <c r="J1" s="369"/>
      <c r="K1" s="369"/>
      <c r="L1" s="369"/>
      <c r="M1" s="369"/>
      <c r="N1" s="369"/>
      <c r="O1" s="369"/>
      <c r="P1" s="370"/>
    </row>
    <row r="2" spans="1:16" s="372" customFormat="1" ht="20.25" customHeight="1">
      <c r="A2" s="369" t="s">
        <v>628</v>
      </c>
      <c r="B2" s="369"/>
      <c r="C2" s="369"/>
      <c r="D2" s="369"/>
      <c r="E2" s="369"/>
      <c r="F2" s="369"/>
      <c r="G2" s="369"/>
      <c r="H2" s="369"/>
      <c r="I2" s="369"/>
      <c r="J2" s="369"/>
      <c r="K2" s="369"/>
      <c r="L2" s="369"/>
      <c r="M2" s="369"/>
      <c r="N2" s="369"/>
      <c r="O2" s="369"/>
      <c r="P2" s="371"/>
    </row>
    <row r="3" spans="1:16" s="372" customFormat="1" ht="14.25" customHeight="1" thickBot="1">
      <c r="A3" s="373"/>
      <c r="B3" s="374"/>
      <c r="C3" s="373"/>
      <c r="D3" s="373"/>
      <c r="E3" s="374"/>
      <c r="F3" s="373"/>
      <c r="G3" s="373"/>
      <c r="H3" s="374"/>
      <c r="I3" s="373"/>
      <c r="J3" s="375"/>
      <c r="K3" s="375"/>
      <c r="L3" s="375"/>
      <c r="M3" s="375"/>
      <c r="N3" s="375"/>
      <c r="O3" s="375"/>
      <c r="P3" s="371"/>
    </row>
    <row r="4" spans="1:16" s="372" customFormat="1" ht="15" customHeight="1">
      <c r="A4" s="376"/>
      <c r="B4" s="377"/>
      <c r="C4" s="378"/>
      <c r="D4" s="378"/>
      <c r="E4" s="377"/>
      <c r="F4" s="378"/>
      <c r="G4" s="378"/>
      <c r="H4" s="377"/>
      <c r="I4" s="378"/>
      <c r="J4" s="379"/>
      <c r="K4" s="379"/>
      <c r="L4" s="379"/>
      <c r="M4" s="379"/>
      <c r="N4" s="379"/>
      <c r="O4" s="380"/>
      <c r="P4" s="371"/>
    </row>
    <row r="5" spans="1:16" s="11" customFormat="1" ht="24.95" customHeight="1">
      <c r="A5" s="381" t="s">
        <v>629</v>
      </c>
      <c r="B5" s="382"/>
      <c r="C5" s="382"/>
      <c r="D5" s="382"/>
      <c r="E5" s="382"/>
      <c r="F5" s="382"/>
      <c r="G5" s="382"/>
      <c r="H5" s="382"/>
      <c r="I5" s="382"/>
      <c r="J5" s="382"/>
      <c r="K5" s="382"/>
      <c r="L5" s="382"/>
      <c r="M5" s="382"/>
      <c r="N5" s="382"/>
      <c r="O5" s="383"/>
      <c r="P5" s="370"/>
    </row>
    <row r="6" spans="1:16" s="11" customFormat="1" ht="24.95" customHeight="1">
      <c r="A6" s="381" t="s">
        <v>76</v>
      </c>
      <c r="B6" s="382"/>
      <c r="C6" s="382"/>
      <c r="D6" s="382"/>
      <c r="E6" s="382"/>
      <c r="F6" s="382"/>
      <c r="G6" s="382"/>
      <c r="H6" s="382"/>
      <c r="I6" s="382"/>
      <c r="J6" s="382"/>
      <c r="K6" s="382"/>
      <c r="L6" s="382"/>
      <c r="M6" s="382"/>
      <c r="N6" s="382"/>
      <c r="O6" s="383"/>
      <c r="P6" s="370"/>
    </row>
    <row r="7" spans="1:16" s="11" customFormat="1" ht="24.95" customHeight="1">
      <c r="A7" s="384" t="s">
        <v>247</v>
      </c>
      <c r="B7" s="385"/>
      <c r="C7" s="385"/>
      <c r="D7" s="385"/>
      <c r="E7" s="385"/>
      <c r="F7" s="385"/>
      <c r="G7" s="385"/>
      <c r="H7" s="385"/>
      <c r="I7" s="385"/>
      <c r="J7" s="385"/>
      <c r="K7" s="385"/>
      <c r="L7" s="385"/>
      <c r="M7" s="385"/>
      <c r="N7" s="385"/>
      <c r="O7" s="386"/>
      <c r="P7" s="370"/>
    </row>
    <row r="8" spans="1:16" s="372" customFormat="1" ht="45" customHeight="1">
      <c r="A8" s="387" t="s">
        <v>78</v>
      </c>
      <c r="B8" s="358"/>
      <c r="C8" s="359"/>
      <c r="D8" s="360" t="s">
        <v>79</v>
      </c>
      <c r="E8" s="361"/>
      <c r="F8" s="362"/>
      <c r="G8" s="360" t="s">
        <v>80</v>
      </c>
      <c r="H8" s="361"/>
      <c r="I8" s="362"/>
      <c r="J8" s="388" t="s">
        <v>81</v>
      </c>
      <c r="K8" s="388"/>
      <c r="L8" s="388" t="s">
        <v>82</v>
      </c>
      <c r="M8" s="388"/>
      <c r="N8" s="388"/>
      <c r="O8" s="389"/>
      <c r="P8" s="371"/>
    </row>
    <row r="9" spans="1:16" s="401" customFormat="1" ht="45.75" customHeight="1">
      <c r="A9" s="390">
        <v>1</v>
      </c>
      <c r="B9" s="391" t="s">
        <v>175</v>
      </c>
      <c r="C9" s="392"/>
      <c r="D9" s="393"/>
      <c r="E9" s="394"/>
      <c r="F9" s="392"/>
      <c r="G9" s="395"/>
      <c r="H9" s="394"/>
      <c r="I9" s="392"/>
      <c r="J9" s="396"/>
      <c r="K9" s="397">
        <f>SUM(K10,K15)</f>
        <v>24421486</v>
      </c>
      <c r="L9" s="398"/>
      <c r="M9" s="398"/>
      <c r="N9" s="398"/>
      <c r="O9" s="399"/>
      <c r="P9" s="400"/>
    </row>
    <row r="10" spans="1:16" s="401" customFormat="1" ht="45.75" customHeight="1">
      <c r="A10" s="402"/>
      <c r="B10" s="403"/>
      <c r="C10" s="404"/>
      <c r="D10" s="395">
        <v>1</v>
      </c>
      <c r="E10" s="394" t="s">
        <v>176</v>
      </c>
      <c r="F10" s="405"/>
      <c r="G10" s="395"/>
      <c r="H10" s="394"/>
      <c r="I10" s="405"/>
      <c r="J10" s="406"/>
      <c r="K10" s="407">
        <f>SUM(K11,K12,K13,K14)</f>
        <v>22646809</v>
      </c>
      <c r="L10" s="408"/>
      <c r="M10" s="408"/>
      <c r="N10" s="408"/>
      <c r="O10" s="409"/>
      <c r="P10" s="400"/>
    </row>
    <row r="11" spans="1:16" s="401" customFormat="1" ht="45.75" customHeight="1">
      <c r="A11" s="410"/>
      <c r="B11" s="411"/>
      <c r="C11" s="412"/>
      <c r="D11" s="413"/>
      <c r="E11" s="414"/>
      <c r="F11" s="412"/>
      <c r="G11" s="415">
        <v>1</v>
      </c>
      <c r="H11" s="394" t="s">
        <v>178</v>
      </c>
      <c r="I11" s="416"/>
      <c r="J11" s="406"/>
      <c r="K11" s="407">
        <v>15233866</v>
      </c>
      <c r="L11" s="408" t="s">
        <v>182</v>
      </c>
      <c r="M11" s="408"/>
      <c r="N11" s="408"/>
      <c r="O11" s="409"/>
      <c r="P11" s="400"/>
    </row>
    <row r="12" spans="1:16" s="401" customFormat="1" ht="45.75" customHeight="1">
      <c r="A12" s="410"/>
      <c r="B12" s="411"/>
      <c r="C12" s="412"/>
      <c r="D12" s="417"/>
      <c r="E12" s="414"/>
      <c r="F12" s="412"/>
      <c r="G12" s="395">
        <v>2</v>
      </c>
      <c r="H12" s="394" t="s">
        <v>179</v>
      </c>
      <c r="I12" s="416"/>
      <c r="J12" s="406"/>
      <c r="K12" s="407">
        <v>6651938</v>
      </c>
      <c r="L12" s="408" t="s">
        <v>183</v>
      </c>
      <c r="M12" s="408"/>
      <c r="N12" s="408"/>
      <c r="O12" s="409"/>
      <c r="P12" s="400"/>
    </row>
    <row r="13" spans="1:16" s="401" customFormat="1" ht="45.75" customHeight="1">
      <c r="A13" s="410"/>
      <c r="B13" s="411"/>
      <c r="C13" s="412"/>
      <c r="D13" s="417"/>
      <c r="E13" s="414"/>
      <c r="F13" s="412"/>
      <c r="G13" s="395">
        <v>3</v>
      </c>
      <c r="H13" s="418" t="s">
        <v>180</v>
      </c>
      <c r="I13" s="416"/>
      <c r="J13" s="406"/>
      <c r="K13" s="407">
        <v>274952</v>
      </c>
      <c r="L13" s="408" t="s">
        <v>184</v>
      </c>
      <c r="M13" s="408"/>
      <c r="N13" s="408"/>
      <c r="O13" s="409"/>
      <c r="P13" s="400"/>
    </row>
    <row r="14" spans="1:16" s="401" customFormat="1" ht="45.75" customHeight="1">
      <c r="A14" s="410"/>
      <c r="B14" s="411"/>
      <c r="C14" s="412"/>
      <c r="D14" s="419"/>
      <c r="E14" s="420"/>
      <c r="F14" s="421"/>
      <c r="G14" s="395">
        <v>4</v>
      </c>
      <c r="H14" s="420" t="s">
        <v>181</v>
      </c>
      <c r="I14" s="421"/>
      <c r="J14" s="422"/>
      <c r="K14" s="407">
        <v>486053</v>
      </c>
      <c r="L14" s="408" t="s">
        <v>185</v>
      </c>
      <c r="M14" s="408"/>
      <c r="N14" s="408"/>
      <c r="O14" s="409"/>
      <c r="P14" s="400"/>
    </row>
    <row r="15" spans="1:16" s="401" customFormat="1" ht="45.75" customHeight="1">
      <c r="A15" s="410"/>
      <c r="B15" s="411"/>
      <c r="C15" s="404"/>
      <c r="D15" s="395">
        <v>2</v>
      </c>
      <c r="E15" s="394" t="s">
        <v>177</v>
      </c>
      <c r="F15" s="404"/>
      <c r="G15" s="415"/>
      <c r="H15" s="420"/>
      <c r="I15" s="404"/>
      <c r="J15" s="406"/>
      <c r="K15" s="407">
        <f>SUM(K16,K18,K19,K20,K21,K22,K23,K24)</f>
        <v>1774677</v>
      </c>
      <c r="L15" s="408"/>
      <c r="M15" s="408"/>
      <c r="N15" s="408"/>
      <c r="O15" s="409"/>
      <c r="P15" s="400"/>
    </row>
    <row r="16" spans="1:16" s="401" customFormat="1" ht="45" customHeight="1" thickBot="1">
      <c r="A16" s="423"/>
      <c r="B16" s="424"/>
      <c r="C16" s="425"/>
      <c r="D16" s="426"/>
      <c r="E16" s="427"/>
      <c r="F16" s="428"/>
      <c r="G16" s="429">
        <v>1</v>
      </c>
      <c r="H16" s="427" t="s">
        <v>84</v>
      </c>
      <c r="I16" s="428"/>
      <c r="J16" s="430"/>
      <c r="K16" s="431">
        <v>30</v>
      </c>
      <c r="L16" s="432" t="s">
        <v>85</v>
      </c>
      <c r="M16" s="432"/>
      <c r="N16" s="432"/>
      <c r="O16" s="433"/>
      <c r="P16" s="400"/>
    </row>
    <row r="17" spans="1:16" s="372" customFormat="1" ht="45" customHeight="1">
      <c r="A17" s="434" t="s">
        <v>78</v>
      </c>
      <c r="B17" s="435"/>
      <c r="C17" s="436"/>
      <c r="D17" s="437" t="s">
        <v>79</v>
      </c>
      <c r="E17" s="438"/>
      <c r="F17" s="436"/>
      <c r="G17" s="437" t="s">
        <v>80</v>
      </c>
      <c r="H17" s="438"/>
      <c r="I17" s="436"/>
      <c r="J17" s="439" t="s">
        <v>81</v>
      </c>
      <c r="K17" s="439"/>
      <c r="L17" s="439" t="s">
        <v>82</v>
      </c>
      <c r="M17" s="439"/>
      <c r="N17" s="439"/>
      <c r="O17" s="440"/>
      <c r="P17" s="371"/>
    </row>
    <row r="18" spans="1:16" s="401" customFormat="1" ht="45" customHeight="1">
      <c r="A18" s="441"/>
      <c r="B18" s="442"/>
      <c r="C18" s="443"/>
      <c r="D18" s="444"/>
      <c r="E18" s="445"/>
      <c r="F18" s="443"/>
      <c r="G18" s="395">
        <v>2</v>
      </c>
      <c r="H18" s="445" t="s">
        <v>83</v>
      </c>
      <c r="I18" s="443"/>
      <c r="J18" s="396"/>
      <c r="K18" s="407">
        <v>278286</v>
      </c>
      <c r="L18" s="408" t="s">
        <v>190</v>
      </c>
      <c r="M18" s="408"/>
      <c r="N18" s="408"/>
      <c r="O18" s="409"/>
      <c r="P18" s="400"/>
    </row>
    <row r="19" spans="1:16" s="401" customFormat="1" ht="45" customHeight="1">
      <c r="A19" s="410"/>
      <c r="B19" s="446"/>
      <c r="C19" s="447"/>
      <c r="D19" s="448"/>
      <c r="E19" s="414"/>
      <c r="F19" s="447"/>
      <c r="G19" s="395">
        <v>3</v>
      </c>
      <c r="H19" s="394" t="s">
        <v>86</v>
      </c>
      <c r="I19" s="449"/>
      <c r="J19" s="396"/>
      <c r="K19" s="407">
        <v>556369</v>
      </c>
      <c r="L19" s="450" t="s">
        <v>450</v>
      </c>
      <c r="M19" s="451"/>
      <c r="N19" s="451"/>
      <c r="O19" s="452"/>
      <c r="P19" s="400"/>
    </row>
    <row r="20" spans="1:16" s="401" customFormat="1" ht="45" customHeight="1">
      <c r="A20" s="410"/>
      <c r="B20" s="446"/>
      <c r="C20" s="453"/>
      <c r="D20" s="448"/>
      <c r="E20" s="414"/>
      <c r="F20" s="453"/>
      <c r="G20" s="395">
        <v>4</v>
      </c>
      <c r="H20" s="420" t="s">
        <v>92</v>
      </c>
      <c r="I20" s="454"/>
      <c r="J20" s="396"/>
      <c r="K20" s="407">
        <v>243099</v>
      </c>
      <c r="L20" s="408" t="s">
        <v>620</v>
      </c>
      <c r="M20" s="408"/>
      <c r="N20" s="408"/>
      <c r="O20" s="409"/>
      <c r="P20" s="400"/>
    </row>
    <row r="21" spans="1:16" s="401" customFormat="1" ht="45" customHeight="1">
      <c r="A21" s="410"/>
      <c r="B21" s="446"/>
      <c r="C21" s="453"/>
      <c r="D21" s="448"/>
      <c r="E21" s="414"/>
      <c r="F21" s="453"/>
      <c r="G21" s="395">
        <v>5</v>
      </c>
      <c r="H21" s="420" t="s">
        <v>186</v>
      </c>
      <c r="I21" s="454"/>
      <c r="J21" s="396"/>
      <c r="K21" s="407">
        <v>43036</v>
      </c>
      <c r="L21" s="408" t="s">
        <v>192</v>
      </c>
      <c r="M21" s="408"/>
      <c r="N21" s="408"/>
      <c r="O21" s="409"/>
      <c r="P21" s="400"/>
    </row>
    <row r="22" spans="1:16" s="401" customFormat="1" ht="45" customHeight="1">
      <c r="A22" s="410"/>
      <c r="B22" s="446"/>
      <c r="C22" s="453"/>
      <c r="D22" s="448"/>
      <c r="E22" s="414"/>
      <c r="F22" s="453"/>
      <c r="G22" s="395">
        <v>6</v>
      </c>
      <c r="H22" s="420" t="s">
        <v>187</v>
      </c>
      <c r="I22" s="454"/>
      <c r="J22" s="396"/>
      <c r="K22" s="407">
        <v>396711</v>
      </c>
      <c r="L22" s="455" t="s">
        <v>452</v>
      </c>
      <c r="M22" s="408"/>
      <c r="N22" s="408"/>
      <c r="O22" s="409"/>
      <c r="P22" s="400"/>
    </row>
    <row r="23" spans="1:16" s="401" customFormat="1" ht="45" customHeight="1">
      <c r="A23" s="410"/>
      <c r="B23" s="446"/>
      <c r="C23" s="453"/>
      <c r="D23" s="448"/>
      <c r="E23" s="414"/>
      <c r="F23" s="453"/>
      <c r="G23" s="395">
        <v>7</v>
      </c>
      <c r="H23" s="420" t="s">
        <v>188</v>
      </c>
      <c r="I23" s="454"/>
      <c r="J23" s="396"/>
      <c r="K23" s="407">
        <v>1415</v>
      </c>
      <c r="L23" s="408" t="s">
        <v>193</v>
      </c>
      <c r="M23" s="408"/>
      <c r="N23" s="408"/>
      <c r="O23" s="409"/>
      <c r="P23" s="400"/>
    </row>
    <row r="24" spans="1:16" s="401" customFormat="1" ht="45" customHeight="1">
      <c r="A24" s="410"/>
      <c r="B24" s="446"/>
      <c r="C24" s="453"/>
      <c r="D24" s="456"/>
      <c r="E24" s="420"/>
      <c r="F24" s="454"/>
      <c r="G24" s="395">
        <v>8</v>
      </c>
      <c r="H24" s="457" t="s">
        <v>189</v>
      </c>
      <c r="I24" s="454"/>
      <c r="J24" s="396"/>
      <c r="K24" s="407">
        <v>255731</v>
      </c>
      <c r="L24" s="408" t="s">
        <v>194</v>
      </c>
      <c r="M24" s="408"/>
      <c r="N24" s="408"/>
      <c r="O24" s="409"/>
      <c r="P24" s="400"/>
    </row>
    <row r="25" spans="1:16" s="401" customFormat="1" ht="45" customHeight="1">
      <c r="A25" s="390">
        <v>2</v>
      </c>
      <c r="B25" s="458" t="s">
        <v>195</v>
      </c>
      <c r="C25" s="392"/>
      <c r="D25" s="393"/>
      <c r="E25" s="394"/>
      <c r="F25" s="392"/>
      <c r="G25" s="395"/>
      <c r="H25" s="394"/>
      <c r="I25" s="392"/>
      <c r="J25" s="396"/>
      <c r="K25" s="397">
        <f>SUM(K26,K31,K39,K41)</f>
        <v>8222983</v>
      </c>
      <c r="L25" s="398"/>
      <c r="M25" s="398"/>
      <c r="N25" s="398"/>
      <c r="O25" s="399"/>
      <c r="P25" s="400"/>
    </row>
    <row r="26" spans="1:16" s="401" customFormat="1" ht="45" customHeight="1">
      <c r="A26" s="402"/>
      <c r="B26" s="403"/>
      <c r="C26" s="404"/>
      <c r="D26" s="395">
        <v>1</v>
      </c>
      <c r="E26" s="394" t="s">
        <v>176</v>
      </c>
      <c r="F26" s="405"/>
      <c r="G26" s="395"/>
      <c r="H26" s="394"/>
      <c r="I26" s="405"/>
      <c r="J26" s="406"/>
      <c r="K26" s="407">
        <f>SUM(K27,K28,K30)</f>
        <v>5790100</v>
      </c>
      <c r="L26" s="408"/>
      <c r="M26" s="408"/>
      <c r="N26" s="408"/>
      <c r="O26" s="409"/>
      <c r="P26" s="400"/>
    </row>
    <row r="27" spans="1:16" s="401" customFormat="1" ht="45" customHeight="1">
      <c r="A27" s="410"/>
      <c r="B27" s="411"/>
      <c r="C27" s="412"/>
      <c r="D27" s="413"/>
      <c r="E27" s="414"/>
      <c r="F27" s="412"/>
      <c r="G27" s="415">
        <v>1</v>
      </c>
      <c r="H27" s="394" t="s">
        <v>178</v>
      </c>
      <c r="I27" s="416"/>
      <c r="J27" s="406"/>
      <c r="K27" s="407">
        <v>4918491</v>
      </c>
      <c r="L27" s="408" t="s">
        <v>182</v>
      </c>
      <c r="M27" s="408"/>
      <c r="N27" s="408"/>
      <c r="O27" s="409"/>
      <c r="P27" s="400"/>
    </row>
    <row r="28" spans="1:16" s="401" customFormat="1" ht="45" customHeight="1" thickBot="1">
      <c r="A28" s="423"/>
      <c r="B28" s="424"/>
      <c r="C28" s="425"/>
      <c r="D28" s="459"/>
      <c r="E28" s="460"/>
      <c r="F28" s="425"/>
      <c r="G28" s="429">
        <v>2</v>
      </c>
      <c r="H28" s="427" t="s">
        <v>179</v>
      </c>
      <c r="I28" s="428"/>
      <c r="J28" s="430"/>
      <c r="K28" s="431">
        <v>708480</v>
      </c>
      <c r="L28" s="432" t="s">
        <v>183</v>
      </c>
      <c r="M28" s="432"/>
      <c r="N28" s="432"/>
      <c r="O28" s="433"/>
      <c r="P28" s="400"/>
    </row>
    <row r="29" spans="1:16" s="372" customFormat="1" ht="14.25" thickBot="1">
      <c r="A29" s="368"/>
      <c r="B29" s="461"/>
      <c r="C29" s="368"/>
      <c r="D29" s="368"/>
      <c r="E29" s="461"/>
      <c r="F29" s="368"/>
      <c r="G29" s="368"/>
      <c r="H29" s="461"/>
      <c r="I29" s="368"/>
      <c r="J29" s="462"/>
      <c r="L29" s="463"/>
      <c r="M29" s="463"/>
      <c r="N29" s="463"/>
      <c r="O29" s="462"/>
      <c r="P29" s="371"/>
    </row>
    <row r="30" spans="1:16" s="401" customFormat="1" ht="45" customHeight="1">
      <c r="A30" s="464"/>
      <c r="B30" s="465"/>
      <c r="C30" s="466"/>
      <c r="D30" s="467"/>
      <c r="E30" s="468"/>
      <c r="F30" s="469"/>
      <c r="G30" s="470">
        <v>3</v>
      </c>
      <c r="H30" s="468" t="s">
        <v>181</v>
      </c>
      <c r="I30" s="469"/>
      <c r="J30" s="471"/>
      <c r="K30" s="472">
        <v>163129</v>
      </c>
      <c r="L30" s="473" t="s">
        <v>185</v>
      </c>
      <c r="M30" s="473"/>
      <c r="N30" s="473"/>
      <c r="O30" s="474"/>
      <c r="P30" s="400"/>
    </row>
    <row r="31" spans="1:16" s="401" customFormat="1" ht="45" customHeight="1">
      <c r="A31" s="410"/>
      <c r="B31" s="411"/>
      <c r="C31" s="404"/>
      <c r="D31" s="395">
        <v>2</v>
      </c>
      <c r="E31" s="394" t="s">
        <v>177</v>
      </c>
      <c r="F31" s="405"/>
      <c r="G31" s="395"/>
      <c r="H31" s="394"/>
      <c r="I31" s="405"/>
      <c r="J31" s="406"/>
      <c r="K31" s="407">
        <f>SUM(K32:K33,K34,K35,K36,K37,K38)</f>
        <v>2382734</v>
      </c>
      <c r="L31" s="408"/>
      <c r="M31" s="408"/>
      <c r="N31" s="408"/>
      <c r="O31" s="409"/>
      <c r="P31" s="400"/>
    </row>
    <row r="32" spans="1:16" s="401" customFormat="1" ht="45" customHeight="1">
      <c r="A32" s="410"/>
      <c r="B32" s="411"/>
      <c r="C32" s="475"/>
      <c r="D32" s="476"/>
      <c r="E32" s="414"/>
      <c r="F32" s="475"/>
      <c r="G32" s="415">
        <v>1</v>
      </c>
      <c r="H32" s="394" t="s">
        <v>481</v>
      </c>
      <c r="I32" s="563"/>
      <c r="J32" s="406"/>
      <c r="K32" s="407">
        <v>1</v>
      </c>
      <c r="L32" s="408" t="s">
        <v>85</v>
      </c>
      <c r="M32" s="408"/>
      <c r="N32" s="408"/>
      <c r="O32" s="409"/>
      <c r="P32" s="400"/>
    </row>
    <row r="33" spans="1:16" s="401" customFormat="1" ht="45" customHeight="1">
      <c r="A33" s="477"/>
      <c r="B33" s="478"/>
      <c r="C33" s="479"/>
      <c r="D33" s="480"/>
      <c r="E33" s="414"/>
      <c r="F33" s="479"/>
      <c r="G33" s="415">
        <v>2</v>
      </c>
      <c r="H33" s="414" t="s">
        <v>83</v>
      </c>
      <c r="I33" s="479"/>
      <c r="J33" s="481"/>
      <c r="K33" s="544">
        <v>1591199</v>
      </c>
      <c r="L33" s="482" t="s">
        <v>449</v>
      </c>
      <c r="M33" s="482"/>
      <c r="N33" s="482"/>
      <c r="O33" s="483"/>
      <c r="P33" s="400"/>
    </row>
    <row r="34" spans="1:16" s="401" customFormat="1" ht="45" customHeight="1">
      <c r="A34" s="410"/>
      <c r="B34" s="446"/>
      <c r="C34" s="447"/>
      <c r="D34" s="448"/>
      <c r="E34" s="414"/>
      <c r="F34" s="447"/>
      <c r="G34" s="395">
        <v>3</v>
      </c>
      <c r="H34" s="394" t="s">
        <v>86</v>
      </c>
      <c r="I34" s="449"/>
      <c r="J34" s="396"/>
      <c r="K34" s="407">
        <v>231242</v>
      </c>
      <c r="L34" s="450" t="s">
        <v>450</v>
      </c>
      <c r="M34" s="451"/>
      <c r="N34" s="451"/>
      <c r="O34" s="452"/>
      <c r="P34" s="400"/>
    </row>
    <row r="35" spans="1:16" s="401" customFormat="1" ht="45" customHeight="1">
      <c r="A35" s="410"/>
      <c r="B35" s="446"/>
      <c r="C35" s="453"/>
      <c r="D35" s="448"/>
      <c r="E35" s="414"/>
      <c r="F35" s="453"/>
      <c r="G35" s="395">
        <v>4</v>
      </c>
      <c r="H35" s="420" t="s">
        <v>186</v>
      </c>
      <c r="I35" s="454"/>
      <c r="J35" s="396"/>
      <c r="K35" s="407">
        <v>637</v>
      </c>
      <c r="L35" s="408" t="s">
        <v>451</v>
      </c>
      <c r="M35" s="408"/>
      <c r="N35" s="408"/>
      <c r="O35" s="409"/>
      <c r="P35" s="400"/>
    </row>
    <row r="36" spans="1:16" s="401" customFormat="1" ht="45" customHeight="1">
      <c r="A36" s="410"/>
      <c r="B36" s="446"/>
      <c r="C36" s="453"/>
      <c r="D36" s="448"/>
      <c r="E36" s="414"/>
      <c r="F36" s="453"/>
      <c r="G36" s="395">
        <v>5</v>
      </c>
      <c r="H36" s="420" t="s">
        <v>187</v>
      </c>
      <c r="I36" s="454"/>
      <c r="J36" s="396"/>
      <c r="K36" s="407">
        <v>419557</v>
      </c>
      <c r="L36" s="455" t="s">
        <v>452</v>
      </c>
      <c r="M36" s="408"/>
      <c r="N36" s="408"/>
      <c r="O36" s="409"/>
      <c r="P36" s="400"/>
    </row>
    <row r="37" spans="1:16" s="401" customFormat="1" ht="45" customHeight="1">
      <c r="A37" s="410"/>
      <c r="B37" s="446"/>
      <c r="C37" s="453"/>
      <c r="D37" s="448"/>
      <c r="E37" s="414"/>
      <c r="F37" s="453"/>
      <c r="G37" s="395">
        <v>6</v>
      </c>
      <c r="H37" s="420" t="s">
        <v>188</v>
      </c>
      <c r="I37" s="454"/>
      <c r="J37" s="396"/>
      <c r="K37" s="407">
        <v>934</v>
      </c>
      <c r="L37" s="408" t="s">
        <v>193</v>
      </c>
      <c r="M37" s="408"/>
      <c r="N37" s="408"/>
      <c r="O37" s="409"/>
      <c r="P37" s="400"/>
    </row>
    <row r="38" spans="1:16" s="401" customFormat="1" ht="45" customHeight="1">
      <c r="A38" s="410"/>
      <c r="B38" s="446"/>
      <c r="C38" s="453"/>
      <c r="D38" s="456"/>
      <c r="E38" s="420"/>
      <c r="F38" s="454"/>
      <c r="G38" s="395">
        <v>7</v>
      </c>
      <c r="H38" s="457" t="s">
        <v>189</v>
      </c>
      <c r="I38" s="454"/>
      <c r="J38" s="396"/>
      <c r="K38" s="407">
        <v>139164</v>
      </c>
      <c r="L38" s="408" t="s">
        <v>194</v>
      </c>
      <c r="M38" s="408"/>
      <c r="N38" s="408"/>
      <c r="O38" s="409"/>
      <c r="P38" s="400"/>
    </row>
    <row r="39" spans="1:16" s="401" customFormat="1" ht="45" customHeight="1">
      <c r="A39" s="484"/>
      <c r="B39" s="485"/>
      <c r="C39" s="412"/>
      <c r="D39" s="415">
        <v>3</v>
      </c>
      <c r="E39" s="420" t="s">
        <v>196</v>
      </c>
      <c r="F39" s="486"/>
      <c r="G39" s="395"/>
      <c r="H39" s="420"/>
      <c r="I39" s="486"/>
      <c r="J39" s="487"/>
      <c r="K39" s="407">
        <f>SUM(K40)</f>
        <v>20000</v>
      </c>
      <c r="L39" s="408"/>
      <c r="M39" s="408"/>
      <c r="N39" s="408"/>
      <c r="O39" s="409"/>
    </row>
    <row r="40" spans="1:16" s="401" customFormat="1" ht="45" customHeight="1">
      <c r="A40" s="410"/>
      <c r="B40" s="446"/>
      <c r="C40" s="453"/>
      <c r="D40" s="456"/>
      <c r="E40" s="420"/>
      <c r="F40" s="454"/>
      <c r="G40" s="395">
        <v>1</v>
      </c>
      <c r="H40" s="420" t="s">
        <v>196</v>
      </c>
      <c r="I40" s="454"/>
      <c r="J40" s="396"/>
      <c r="K40" s="407">
        <v>20000</v>
      </c>
      <c r="L40" s="408" t="s">
        <v>197</v>
      </c>
      <c r="M40" s="408"/>
      <c r="N40" s="408"/>
      <c r="O40" s="409"/>
      <c r="P40" s="400"/>
    </row>
    <row r="41" spans="1:16" s="401" customFormat="1" ht="45" customHeight="1" thickBot="1">
      <c r="A41" s="488"/>
      <c r="B41" s="489"/>
      <c r="C41" s="425"/>
      <c r="D41" s="490">
        <v>4</v>
      </c>
      <c r="E41" s="491" t="s">
        <v>198</v>
      </c>
      <c r="F41" s="492"/>
      <c r="G41" s="429"/>
      <c r="H41" s="460"/>
      <c r="I41" s="492"/>
      <c r="J41" s="493"/>
      <c r="K41" s="431">
        <f>SUM(K43)</f>
        <v>30149</v>
      </c>
      <c r="L41" s="432"/>
      <c r="M41" s="432"/>
      <c r="N41" s="432"/>
      <c r="O41" s="433"/>
    </row>
    <row r="42" spans="1:16" s="372" customFormat="1" ht="45" customHeight="1">
      <c r="A42" s="434" t="s">
        <v>78</v>
      </c>
      <c r="B42" s="435"/>
      <c r="C42" s="436"/>
      <c r="D42" s="437" t="s">
        <v>79</v>
      </c>
      <c r="E42" s="438"/>
      <c r="F42" s="436"/>
      <c r="G42" s="437" t="s">
        <v>80</v>
      </c>
      <c r="H42" s="438"/>
      <c r="I42" s="436"/>
      <c r="J42" s="439" t="s">
        <v>81</v>
      </c>
      <c r="K42" s="439"/>
      <c r="L42" s="439" t="s">
        <v>82</v>
      </c>
      <c r="M42" s="439"/>
      <c r="N42" s="439"/>
      <c r="O42" s="440"/>
      <c r="P42" s="371"/>
    </row>
    <row r="43" spans="1:16" s="401" customFormat="1" ht="45" customHeight="1">
      <c r="A43" s="494"/>
      <c r="B43" s="495"/>
      <c r="C43" s="496"/>
      <c r="D43" s="456"/>
      <c r="E43" s="420"/>
      <c r="F43" s="454"/>
      <c r="G43" s="395">
        <v>1</v>
      </c>
      <c r="H43" s="420" t="s">
        <v>199</v>
      </c>
      <c r="I43" s="454"/>
      <c r="J43" s="396"/>
      <c r="K43" s="407">
        <v>30149</v>
      </c>
      <c r="L43" s="408" t="s">
        <v>375</v>
      </c>
      <c r="M43" s="408"/>
      <c r="N43" s="408"/>
      <c r="O43" s="409"/>
      <c r="P43" s="400"/>
    </row>
    <row r="44" spans="1:16" s="401" customFormat="1" ht="45" customHeight="1">
      <c r="A44" s="497">
        <v>3</v>
      </c>
      <c r="B44" s="498" t="s">
        <v>200</v>
      </c>
      <c r="C44" s="499"/>
      <c r="D44" s="500"/>
      <c r="E44" s="420"/>
      <c r="F44" s="499"/>
      <c r="G44" s="415"/>
      <c r="H44" s="420"/>
      <c r="I44" s="499"/>
      <c r="J44" s="481"/>
      <c r="K44" s="501">
        <f>SUM(K45,K47)</f>
        <v>2706034</v>
      </c>
      <c r="L44" s="502"/>
      <c r="M44" s="502"/>
      <c r="N44" s="502"/>
      <c r="O44" s="503"/>
      <c r="P44" s="400"/>
    </row>
    <row r="45" spans="1:16" s="401" customFormat="1" ht="45" customHeight="1">
      <c r="A45" s="402"/>
      <c r="B45" s="403"/>
      <c r="C45" s="404"/>
      <c r="D45" s="395">
        <v>1</v>
      </c>
      <c r="E45" s="394" t="s">
        <v>176</v>
      </c>
      <c r="F45" s="405"/>
      <c r="G45" s="395"/>
      <c r="H45" s="394"/>
      <c r="I45" s="405"/>
      <c r="J45" s="406"/>
      <c r="K45" s="407">
        <f>SUM(K46)</f>
        <v>62282</v>
      </c>
      <c r="L45" s="408"/>
      <c r="M45" s="408"/>
      <c r="N45" s="408"/>
      <c r="O45" s="409"/>
      <c r="P45" s="400"/>
    </row>
    <row r="46" spans="1:16" s="401" customFormat="1" ht="45" customHeight="1">
      <c r="A46" s="410"/>
      <c r="B46" s="411"/>
      <c r="C46" s="412"/>
      <c r="D46" s="419"/>
      <c r="E46" s="420"/>
      <c r="F46" s="421"/>
      <c r="G46" s="395">
        <v>1</v>
      </c>
      <c r="H46" s="420" t="s">
        <v>181</v>
      </c>
      <c r="I46" s="421"/>
      <c r="J46" s="422"/>
      <c r="K46" s="407">
        <v>62282</v>
      </c>
      <c r="L46" s="408" t="s">
        <v>201</v>
      </c>
      <c r="M46" s="408"/>
      <c r="N46" s="408"/>
      <c r="O46" s="409"/>
      <c r="P46" s="400"/>
    </row>
    <row r="47" spans="1:16" s="401" customFormat="1" ht="45" customHeight="1">
      <c r="A47" s="410"/>
      <c r="B47" s="411"/>
      <c r="C47" s="404"/>
      <c r="D47" s="395">
        <v>2</v>
      </c>
      <c r="E47" s="394" t="s">
        <v>177</v>
      </c>
      <c r="F47" s="404"/>
      <c r="G47" s="415"/>
      <c r="H47" s="420"/>
      <c r="I47" s="404"/>
      <c r="J47" s="406"/>
      <c r="K47" s="407">
        <f>SUM(K48,K49,K50,K51,K52,K53,K55,K56)</f>
        <v>2643752</v>
      </c>
      <c r="L47" s="408"/>
      <c r="M47" s="408"/>
      <c r="N47" s="408"/>
      <c r="O47" s="409"/>
      <c r="P47" s="400"/>
    </row>
    <row r="48" spans="1:16" s="401" customFormat="1" ht="45" customHeight="1">
      <c r="A48" s="410"/>
      <c r="B48" s="411"/>
      <c r="C48" s="412"/>
      <c r="D48" s="413"/>
      <c r="E48" s="445"/>
      <c r="F48" s="504"/>
      <c r="G48" s="395">
        <v>1</v>
      </c>
      <c r="H48" s="394" t="s">
        <v>84</v>
      </c>
      <c r="I48" s="416"/>
      <c r="J48" s="406"/>
      <c r="K48" s="407">
        <v>10</v>
      </c>
      <c r="L48" s="455" t="s">
        <v>85</v>
      </c>
      <c r="M48" s="455"/>
      <c r="N48" s="455"/>
      <c r="O48" s="505"/>
      <c r="P48" s="400"/>
    </row>
    <row r="49" spans="1:16" s="401" customFormat="1" ht="45" customHeight="1">
      <c r="A49" s="477"/>
      <c r="B49" s="478"/>
      <c r="C49" s="479"/>
      <c r="D49" s="480"/>
      <c r="E49" s="414"/>
      <c r="F49" s="479"/>
      <c r="G49" s="415">
        <v>2</v>
      </c>
      <c r="H49" s="414" t="s">
        <v>83</v>
      </c>
      <c r="I49" s="479"/>
      <c r="J49" s="481"/>
      <c r="K49" s="544">
        <v>609206</v>
      </c>
      <c r="L49" s="506" t="s">
        <v>190</v>
      </c>
      <c r="M49" s="506"/>
      <c r="N49" s="506"/>
      <c r="O49" s="507"/>
      <c r="P49" s="400"/>
    </row>
    <row r="50" spans="1:16" s="401" customFormat="1" ht="45" customHeight="1">
      <c r="A50" s="410"/>
      <c r="B50" s="446"/>
      <c r="C50" s="447"/>
      <c r="D50" s="448"/>
      <c r="E50" s="414"/>
      <c r="F50" s="447"/>
      <c r="G50" s="395">
        <v>3</v>
      </c>
      <c r="H50" s="394" t="s">
        <v>86</v>
      </c>
      <c r="I50" s="449"/>
      <c r="J50" s="396"/>
      <c r="K50" s="407">
        <v>7769</v>
      </c>
      <c r="L50" s="450" t="s">
        <v>376</v>
      </c>
      <c r="M50" s="451"/>
      <c r="N50" s="451"/>
      <c r="O50" s="452"/>
      <c r="P50" s="400"/>
    </row>
    <row r="51" spans="1:16" s="401" customFormat="1" ht="45" customHeight="1">
      <c r="A51" s="410"/>
      <c r="B51" s="446"/>
      <c r="C51" s="453"/>
      <c r="D51" s="448"/>
      <c r="E51" s="414"/>
      <c r="F51" s="453"/>
      <c r="G51" s="395">
        <v>4</v>
      </c>
      <c r="H51" s="420" t="s">
        <v>92</v>
      </c>
      <c r="I51" s="454"/>
      <c r="J51" s="396"/>
      <c r="K51" s="407">
        <v>13492</v>
      </c>
      <c r="L51" s="455" t="s">
        <v>191</v>
      </c>
      <c r="M51" s="455"/>
      <c r="N51" s="455"/>
      <c r="O51" s="505"/>
      <c r="P51" s="400"/>
    </row>
    <row r="52" spans="1:16" s="401" customFormat="1" ht="45" customHeight="1">
      <c r="A52" s="410"/>
      <c r="B52" s="446"/>
      <c r="C52" s="453"/>
      <c r="D52" s="448"/>
      <c r="E52" s="414"/>
      <c r="F52" s="453"/>
      <c r="G52" s="395">
        <v>5</v>
      </c>
      <c r="H52" s="420" t="s">
        <v>186</v>
      </c>
      <c r="I52" s="454"/>
      <c r="J52" s="396"/>
      <c r="K52" s="407">
        <v>29009</v>
      </c>
      <c r="L52" s="455" t="s">
        <v>377</v>
      </c>
      <c r="M52" s="455"/>
      <c r="N52" s="455"/>
      <c r="O52" s="505"/>
      <c r="P52" s="400"/>
    </row>
    <row r="53" spans="1:16" s="401" customFormat="1" ht="45" customHeight="1" thickBot="1">
      <c r="A53" s="423"/>
      <c r="B53" s="508"/>
      <c r="C53" s="509"/>
      <c r="D53" s="510"/>
      <c r="E53" s="460"/>
      <c r="F53" s="509"/>
      <c r="G53" s="429">
        <v>6</v>
      </c>
      <c r="H53" s="460" t="s">
        <v>187</v>
      </c>
      <c r="I53" s="511"/>
      <c r="J53" s="512"/>
      <c r="K53" s="431">
        <v>1038989</v>
      </c>
      <c r="L53" s="513" t="s">
        <v>452</v>
      </c>
      <c r="M53" s="513"/>
      <c r="N53" s="513"/>
      <c r="O53" s="514"/>
      <c r="P53" s="400"/>
    </row>
    <row r="54" spans="1:16" s="372" customFormat="1" ht="14.25" thickBot="1">
      <c r="A54" s="368"/>
      <c r="B54" s="461"/>
      <c r="C54" s="368"/>
      <c r="D54" s="368"/>
      <c r="E54" s="461"/>
      <c r="F54" s="368"/>
      <c r="G54" s="368"/>
      <c r="H54" s="461"/>
      <c r="I54" s="368"/>
      <c r="J54" s="462"/>
      <c r="L54" s="463"/>
      <c r="M54" s="463"/>
      <c r="N54" s="463"/>
      <c r="O54" s="462"/>
      <c r="P54" s="371"/>
    </row>
    <row r="55" spans="1:16" s="401" customFormat="1" ht="45" customHeight="1">
      <c r="A55" s="464"/>
      <c r="B55" s="515"/>
      <c r="C55" s="516"/>
      <c r="D55" s="517"/>
      <c r="E55" s="518"/>
      <c r="F55" s="516"/>
      <c r="G55" s="470">
        <v>7</v>
      </c>
      <c r="H55" s="468" t="s">
        <v>202</v>
      </c>
      <c r="I55" s="519"/>
      <c r="J55" s="520"/>
      <c r="K55" s="472">
        <v>225122</v>
      </c>
      <c r="L55" s="521" t="s">
        <v>453</v>
      </c>
      <c r="M55" s="521"/>
      <c r="N55" s="521"/>
      <c r="O55" s="522"/>
      <c r="P55" s="400"/>
    </row>
    <row r="56" spans="1:16" s="401" customFormat="1" ht="45" customHeight="1">
      <c r="A56" s="410"/>
      <c r="B56" s="446"/>
      <c r="C56" s="453"/>
      <c r="D56" s="448"/>
      <c r="E56" s="414"/>
      <c r="F56" s="447"/>
      <c r="G56" s="476">
        <v>8</v>
      </c>
      <c r="H56" s="523" t="s">
        <v>189</v>
      </c>
      <c r="I56" s="447"/>
      <c r="J56" s="481"/>
      <c r="K56" s="544">
        <v>720155</v>
      </c>
      <c r="L56" s="506" t="s">
        <v>203</v>
      </c>
      <c r="M56" s="506"/>
      <c r="N56" s="506"/>
      <c r="O56" s="507"/>
      <c r="P56" s="400"/>
    </row>
    <row r="57" spans="1:16" s="529" customFormat="1" ht="45" customHeight="1">
      <c r="A57" s="524" t="s">
        <v>204</v>
      </c>
      <c r="B57" s="525"/>
      <c r="C57" s="525"/>
      <c r="D57" s="525"/>
      <c r="E57" s="525"/>
      <c r="F57" s="525"/>
      <c r="G57" s="525"/>
      <c r="H57" s="525"/>
      <c r="I57" s="526"/>
      <c r="J57" s="422"/>
      <c r="K57" s="501">
        <f>SUM(K9,K25,K44)</f>
        <v>35350503</v>
      </c>
      <c r="L57" s="527"/>
      <c r="M57" s="527"/>
      <c r="N57" s="527"/>
      <c r="O57" s="528"/>
    </row>
    <row r="58" spans="1:16" s="11" customFormat="1" ht="45" customHeight="1">
      <c r="A58" s="530" t="s">
        <v>248</v>
      </c>
      <c r="B58" s="531"/>
      <c r="C58" s="531"/>
      <c r="D58" s="531"/>
      <c r="E58" s="531"/>
      <c r="F58" s="531"/>
      <c r="G58" s="531"/>
      <c r="H58" s="531"/>
      <c r="I58" s="531"/>
      <c r="J58" s="531"/>
      <c r="K58" s="531"/>
      <c r="L58" s="531"/>
      <c r="M58" s="531"/>
      <c r="N58" s="531"/>
      <c r="O58" s="532"/>
      <c r="P58" s="370"/>
    </row>
    <row r="59" spans="1:16" s="372" customFormat="1" ht="45" customHeight="1">
      <c r="A59" s="533" t="s">
        <v>78</v>
      </c>
      <c r="B59" s="534"/>
      <c r="C59" s="535"/>
      <c r="D59" s="536" t="s">
        <v>79</v>
      </c>
      <c r="E59" s="537"/>
      <c r="F59" s="535"/>
      <c r="G59" s="536" t="s">
        <v>80</v>
      </c>
      <c r="H59" s="537"/>
      <c r="I59" s="535"/>
      <c r="J59" s="538" t="s">
        <v>81</v>
      </c>
      <c r="K59" s="538"/>
      <c r="L59" s="538" t="s">
        <v>82</v>
      </c>
      <c r="M59" s="538"/>
      <c r="N59" s="538"/>
      <c r="O59" s="539"/>
      <c r="P59" s="371"/>
    </row>
    <row r="60" spans="1:16" s="401" customFormat="1" ht="45" customHeight="1">
      <c r="A60" s="390">
        <v>1</v>
      </c>
      <c r="B60" s="391" t="s">
        <v>205</v>
      </c>
      <c r="C60" s="392"/>
      <c r="D60" s="393"/>
      <c r="E60" s="394"/>
      <c r="F60" s="392"/>
      <c r="G60" s="395"/>
      <c r="H60" s="394"/>
      <c r="I60" s="392"/>
      <c r="J60" s="396"/>
      <c r="K60" s="397">
        <f>SUM(K61,K69,K75,K77)</f>
        <v>24444858</v>
      </c>
      <c r="L60" s="398"/>
      <c r="M60" s="398"/>
      <c r="N60" s="398"/>
      <c r="O60" s="399"/>
      <c r="P60" s="400"/>
    </row>
    <row r="61" spans="1:16" s="401" customFormat="1" ht="45" customHeight="1">
      <c r="A61" s="402"/>
      <c r="B61" s="403"/>
      <c r="C61" s="404"/>
      <c r="D61" s="395">
        <v>1</v>
      </c>
      <c r="E61" s="394" t="s">
        <v>206</v>
      </c>
      <c r="F61" s="405"/>
      <c r="G61" s="395"/>
      <c r="H61" s="394"/>
      <c r="I61" s="405"/>
      <c r="J61" s="406"/>
      <c r="K61" s="407">
        <f>SUM(K62,K63,K64,K65,K66,K68)</f>
        <v>23951790</v>
      </c>
      <c r="L61" s="408"/>
      <c r="M61" s="408"/>
      <c r="N61" s="408"/>
      <c r="O61" s="409"/>
      <c r="P61" s="400"/>
    </row>
    <row r="62" spans="1:16" s="401" customFormat="1" ht="45" customHeight="1">
      <c r="A62" s="410"/>
      <c r="B62" s="411"/>
      <c r="C62" s="412"/>
      <c r="D62" s="413"/>
      <c r="E62" s="414"/>
      <c r="F62" s="412"/>
      <c r="G62" s="415">
        <v>1</v>
      </c>
      <c r="H62" s="394" t="s">
        <v>89</v>
      </c>
      <c r="I62" s="416"/>
      <c r="J62" s="406"/>
      <c r="K62" s="407">
        <v>12231782</v>
      </c>
      <c r="L62" s="408" t="s">
        <v>216</v>
      </c>
      <c r="M62" s="408"/>
      <c r="N62" s="408"/>
      <c r="O62" s="409"/>
      <c r="P62" s="400"/>
    </row>
    <row r="63" spans="1:16" s="401" customFormat="1" ht="45" customHeight="1">
      <c r="A63" s="410"/>
      <c r="B63" s="411"/>
      <c r="C63" s="412"/>
      <c r="D63" s="417"/>
      <c r="E63" s="414"/>
      <c r="F63" s="412"/>
      <c r="G63" s="395">
        <v>2</v>
      </c>
      <c r="H63" s="394" t="s">
        <v>207</v>
      </c>
      <c r="I63" s="416"/>
      <c r="J63" s="406"/>
      <c r="K63" s="407">
        <v>7181102</v>
      </c>
      <c r="L63" s="408" t="s">
        <v>217</v>
      </c>
      <c r="M63" s="408"/>
      <c r="N63" s="408"/>
      <c r="O63" s="409"/>
      <c r="P63" s="400"/>
    </row>
    <row r="64" spans="1:16" s="401" customFormat="1" ht="45" customHeight="1">
      <c r="A64" s="410"/>
      <c r="B64" s="411"/>
      <c r="C64" s="412"/>
      <c r="D64" s="417"/>
      <c r="E64" s="414"/>
      <c r="F64" s="412"/>
      <c r="G64" s="395">
        <v>3</v>
      </c>
      <c r="H64" s="418" t="s">
        <v>208</v>
      </c>
      <c r="I64" s="416"/>
      <c r="J64" s="406"/>
      <c r="K64" s="407">
        <v>3518262</v>
      </c>
      <c r="L64" s="408" t="s">
        <v>218</v>
      </c>
      <c r="M64" s="408"/>
      <c r="N64" s="408"/>
      <c r="O64" s="409"/>
      <c r="P64" s="400"/>
    </row>
    <row r="65" spans="1:16" s="401" customFormat="1" ht="45" customHeight="1">
      <c r="A65" s="410"/>
      <c r="B65" s="411"/>
      <c r="C65" s="412"/>
      <c r="D65" s="417"/>
      <c r="E65" s="414"/>
      <c r="F65" s="412"/>
      <c r="G65" s="395">
        <v>4</v>
      </c>
      <c r="H65" s="420" t="s">
        <v>87</v>
      </c>
      <c r="I65" s="421"/>
      <c r="J65" s="422"/>
      <c r="K65" s="407">
        <v>934317</v>
      </c>
      <c r="L65" s="408" t="s">
        <v>219</v>
      </c>
      <c r="M65" s="408"/>
      <c r="N65" s="408"/>
      <c r="O65" s="409"/>
      <c r="P65" s="400"/>
    </row>
    <row r="66" spans="1:16" s="401" customFormat="1" ht="45" customHeight="1" thickBot="1">
      <c r="A66" s="423"/>
      <c r="B66" s="424"/>
      <c r="C66" s="425"/>
      <c r="D66" s="459"/>
      <c r="E66" s="460"/>
      <c r="F66" s="425"/>
      <c r="G66" s="429">
        <v>5</v>
      </c>
      <c r="H66" s="460" t="s">
        <v>88</v>
      </c>
      <c r="I66" s="425"/>
      <c r="J66" s="540"/>
      <c r="K66" s="431">
        <v>20000</v>
      </c>
      <c r="L66" s="432" t="s">
        <v>220</v>
      </c>
      <c r="M66" s="432"/>
      <c r="N66" s="432"/>
      <c r="O66" s="433"/>
      <c r="P66" s="400"/>
    </row>
    <row r="67" spans="1:16" s="372" customFormat="1" ht="45" customHeight="1">
      <c r="A67" s="434" t="s">
        <v>78</v>
      </c>
      <c r="B67" s="435"/>
      <c r="C67" s="436"/>
      <c r="D67" s="437" t="s">
        <v>79</v>
      </c>
      <c r="E67" s="438"/>
      <c r="F67" s="436"/>
      <c r="G67" s="437" t="s">
        <v>80</v>
      </c>
      <c r="H67" s="438"/>
      <c r="I67" s="436"/>
      <c r="J67" s="439" t="s">
        <v>81</v>
      </c>
      <c r="K67" s="439"/>
      <c r="L67" s="439" t="s">
        <v>82</v>
      </c>
      <c r="M67" s="439"/>
      <c r="N67" s="439"/>
      <c r="O67" s="440"/>
      <c r="P67" s="371"/>
    </row>
    <row r="68" spans="1:16" s="401" customFormat="1" ht="45" customHeight="1">
      <c r="A68" s="402"/>
      <c r="B68" s="403"/>
      <c r="C68" s="504"/>
      <c r="D68" s="419"/>
      <c r="E68" s="420"/>
      <c r="F68" s="421"/>
      <c r="G68" s="395">
        <v>6</v>
      </c>
      <c r="H68" s="420" t="s">
        <v>209</v>
      </c>
      <c r="I68" s="421"/>
      <c r="J68" s="422"/>
      <c r="K68" s="407">
        <v>66327</v>
      </c>
      <c r="L68" s="408" t="s">
        <v>221</v>
      </c>
      <c r="M68" s="408"/>
      <c r="N68" s="408"/>
      <c r="O68" s="409"/>
      <c r="P68" s="400"/>
    </row>
    <row r="69" spans="1:16" s="1" customFormat="1" ht="45" customHeight="1">
      <c r="A69" s="541"/>
      <c r="B69" s="485"/>
      <c r="C69" s="404"/>
      <c r="D69" s="415">
        <v>2</v>
      </c>
      <c r="E69" s="420" t="s">
        <v>210</v>
      </c>
      <c r="F69" s="542"/>
      <c r="G69" s="415"/>
      <c r="H69" s="420"/>
      <c r="I69" s="542"/>
      <c r="J69" s="543"/>
      <c r="K69" s="544">
        <f>SUM(K70,K71,K72,K73,K74)</f>
        <v>78340</v>
      </c>
      <c r="L69" s="482"/>
      <c r="M69" s="482"/>
      <c r="N69" s="482"/>
      <c r="O69" s="483"/>
    </row>
    <row r="70" spans="1:16" s="401" customFormat="1" ht="45" customHeight="1">
      <c r="A70" s="410"/>
      <c r="B70" s="446"/>
      <c r="C70" s="453"/>
      <c r="D70" s="545"/>
      <c r="E70" s="445"/>
      <c r="F70" s="546"/>
      <c r="G70" s="395">
        <v>1</v>
      </c>
      <c r="H70" s="457" t="s">
        <v>211</v>
      </c>
      <c r="I70" s="454"/>
      <c r="J70" s="396"/>
      <c r="K70" s="407">
        <v>18644</v>
      </c>
      <c r="L70" s="455" t="s">
        <v>223</v>
      </c>
      <c r="M70" s="408"/>
      <c r="N70" s="408"/>
      <c r="O70" s="409"/>
      <c r="P70" s="400"/>
    </row>
    <row r="71" spans="1:16" s="401" customFormat="1" ht="45" customHeight="1">
      <c r="A71" s="410"/>
      <c r="B71" s="446"/>
      <c r="C71" s="453"/>
      <c r="D71" s="448"/>
      <c r="E71" s="414"/>
      <c r="F71" s="453"/>
      <c r="G71" s="395">
        <v>2</v>
      </c>
      <c r="H71" s="420" t="s">
        <v>212</v>
      </c>
      <c r="I71" s="454"/>
      <c r="J71" s="396"/>
      <c r="K71" s="407">
        <v>36538</v>
      </c>
      <c r="L71" s="408" t="s">
        <v>224</v>
      </c>
      <c r="M71" s="408"/>
      <c r="N71" s="408"/>
      <c r="O71" s="409"/>
      <c r="P71" s="400"/>
    </row>
    <row r="72" spans="1:16" s="401" customFormat="1" ht="45" customHeight="1">
      <c r="A72" s="410"/>
      <c r="B72" s="446"/>
      <c r="C72" s="453"/>
      <c r="D72" s="448"/>
      <c r="E72" s="414"/>
      <c r="F72" s="453"/>
      <c r="G72" s="395">
        <v>3</v>
      </c>
      <c r="H72" s="420" t="s">
        <v>213</v>
      </c>
      <c r="I72" s="454"/>
      <c r="J72" s="396"/>
      <c r="K72" s="407">
        <v>2156</v>
      </c>
      <c r="L72" s="408" t="s">
        <v>225</v>
      </c>
      <c r="M72" s="408"/>
      <c r="N72" s="408"/>
      <c r="O72" s="409"/>
      <c r="P72" s="400"/>
    </row>
    <row r="73" spans="1:16" s="401" customFormat="1" ht="45" customHeight="1">
      <c r="A73" s="410"/>
      <c r="B73" s="446"/>
      <c r="C73" s="453"/>
      <c r="D73" s="448"/>
      <c r="E73" s="414"/>
      <c r="F73" s="453"/>
      <c r="G73" s="395">
        <v>4</v>
      </c>
      <c r="H73" s="457" t="s">
        <v>214</v>
      </c>
      <c r="I73" s="454"/>
      <c r="J73" s="396"/>
      <c r="K73" s="407">
        <v>1</v>
      </c>
      <c r="L73" s="408" t="s">
        <v>226</v>
      </c>
      <c r="M73" s="408"/>
      <c r="N73" s="408"/>
      <c r="O73" s="409"/>
      <c r="P73" s="400"/>
    </row>
    <row r="74" spans="1:16" s="401" customFormat="1" ht="45" customHeight="1">
      <c r="A74" s="410"/>
      <c r="B74" s="446"/>
      <c r="C74" s="453"/>
      <c r="D74" s="456"/>
      <c r="E74" s="420"/>
      <c r="F74" s="496"/>
      <c r="G74" s="395">
        <v>5</v>
      </c>
      <c r="H74" s="420" t="s">
        <v>215</v>
      </c>
      <c r="I74" s="454"/>
      <c r="J74" s="396"/>
      <c r="K74" s="407">
        <v>21001</v>
      </c>
      <c r="L74" s="408"/>
      <c r="M74" s="408"/>
      <c r="N74" s="408"/>
      <c r="O74" s="409"/>
      <c r="P74" s="400"/>
    </row>
    <row r="75" spans="1:16" s="1" customFormat="1" ht="45" customHeight="1">
      <c r="A75" s="541"/>
      <c r="B75" s="485"/>
      <c r="C75" s="404"/>
      <c r="D75" s="415">
        <v>3</v>
      </c>
      <c r="E75" s="420" t="s">
        <v>222</v>
      </c>
      <c r="F75" s="542"/>
      <c r="G75" s="395"/>
      <c r="H75" s="420"/>
      <c r="I75" s="542"/>
      <c r="J75" s="487"/>
      <c r="K75" s="407">
        <f>SUM(K76)</f>
        <v>114728</v>
      </c>
      <c r="L75" s="408"/>
      <c r="M75" s="408"/>
      <c r="N75" s="408"/>
      <c r="O75" s="409"/>
    </row>
    <row r="76" spans="1:16" s="401" customFormat="1" ht="45" customHeight="1">
      <c r="A76" s="410"/>
      <c r="B76" s="446"/>
      <c r="C76" s="453"/>
      <c r="D76" s="456"/>
      <c r="E76" s="420"/>
      <c r="F76" s="454"/>
      <c r="G76" s="395">
        <v>1</v>
      </c>
      <c r="H76" s="420" t="s">
        <v>227</v>
      </c>
      <c r="I76" s="454"/>
      <c r="J76" s="396"/>
      <c r="K76" s="407">
        <v>114728</v>
      </c>
      <c r="L76" s="408" t="s">
        <v>618</v>
      </c>
      <c r="M76" s="408"/>
      <c r="N76" s="408"/>
      <c r="O76" s="409"/>
      <c r="P76" s="400"/>
    </row>
    <row r="77" spans="1:16" s="1" customFormat="1" ht="45" customHeight="1">
      <c r="A77" s="541"/>
      <c r="B77" s="485"/>
      <c r="C77" s="404"/>
      <c r="D77" s="415">
        <v>4</v>
      </c>
      <c r="E77" s="420" t="s">
        <v>228</v>
      </c>
      <c r="F77" s="542"/>
      <c r="G77" s="395"/>
      <c r="H77" s="420"/>
      <c r="I77" s="542"/>
      <c r="J77" s="487"/>
      <c r="K77" s="407">
        <f>SUM(K78)</f>
        <v>300000</v>
      </c>
      <c r="L77" s="408"/>
      <c r="M77" s="408"/>
      <c r="N77" s="408"/>
      <c r="O77" s="409"/>
    </row>
    <row r="78" spans="1:16" s="1" customFormat="1" ht="45" customHeight="1" thickBot="1">
      <c r="A78" s="547"/>
      <c r="B78" s="489"/>
      <c r="C78" s="548"/>
      <c r="D78" s="490"/>
      <c r="E78" s="460"/>
      <c r="F78" s="549"/>
      <c r="G78" s="429">
        <v>1</v>
      </c>
      <c r="H78" s="460" t="s">
        <v>228</v>
      </c>
      <c r="I78" s="549"/>
      <c r="J78" s="493"/>
      <c r="K78" s="431">
        <v>300000</v>
      </c>
      <c r="L78" s="432"/>
      <c r="M78" s="432"/>
      <c r="N78" s="432"/>
      <c r="O78" s="433"/>
    </row>
    <row r="79" spans="1:16" s="372" customFormat="1" ht="14.25" thickBot="1">
      <c r="A79" s="368"/>
      <c r="B79" s="461"/>
      <c r="C79" s="368"/>
      <c r="D79" s="368"/>
      <c r="E79" s="461"/>
      <c r="F79" s="368"/>
      <c r="G79" s="368"/>
      <c r="H79" s="461"/>
      <c r="I79" s="368"/>
      <c r="J79" s="462"/>
      <c r="L79" s="463"/>
      <c r="M79" s="463"/>
      <c r="N79" s="463"/>
      <c r="O79" s="462"/>
      <c r="P79" s="371"/>
    </row>
    <row r="80" spans="1:16" s="401" customFormat="1" ht="45" customHeight="1">
      <c r="A80" s="550">
        <v>2</v>
      </c>
      <c r="B80" s="551" t="s">
        <v>229</v>
      </c>
      <c r="C80" s="552"/>
      <c r="D80" s="553"/>
      <c r="E80" s="468"/>
      <c r="F80" s="552"/>
      <c r="G80" s="470"/>
      <c r="H80" s="468"/>
      <c r="I80" s="552"/>
      <c r="J80" s="520"/>
      <c r="K80" s="554">
        <f>SUM(K81,K88,K95,K97,K100)</f>
        <v>8358793</v>
      </c>
      <c r="L80" s="555"/>
      <c r="M80" s="555"/>
      <c r="N80" s="555"/>
      <c r="O80" s="556"/>
      <c r="P80" s="400"/>
    </row>
    <row r="81" spans="1:16" s="401" customFormat="1" ht="45" customHeight="1">
      <c r="A81" s="410"/>
      <c r="B81" s="411"/>
      <c r="C81" s="404"/>
      <c r="D81" s="415">
        <v>1</v>
      </c>
      <c r="E81" s="420" t="s">
        <v>206</v>
      </c>
      <c r="F81" s="557"/>
      <c r="G81" s="415"/>
      <c r="H81" s="420"/>
      <c r="I81" s="557"/>
      <c r="J81" s="422"/>
      <c r="K81" s="544">
        <f>SUM(K82,K83,K84,K85,K86,K87)</f>
        <v>7901348</v>
      </c>
      <c r="L81" s="482"/>
      <c r="M81" s="482"/>
      <c r="N81" s="482"/>
      <c r="O81" s="483"/>
      <c r="P81" s="400"/>
    </row>
    <row r="82" spans="1:16" s="401" customFormat="1" ht="45" customHeight="1">
      <c r="A82" s="410"/>
      <c r="B82" s="411"/>
      <c r="C82" s="412"/>
      <c r="D82" s="413"/>
      <c r="E82" s="414"/>
      <c r="F82" s="412"/>
      <c r="G82" s="415">
        <v>1</v>
      </c>
      <c r="H82" s="394" t="s">
        <v>89</v>
      </c>
      <c r="I82" s="416"/>
      <c r="J82" s="406"/>
      <c r="K82" s="407">
        <v>4648871</v>
      </c>
      <c r="L82" s="408" t="s">
        <v>216</v>
      </c>
      <c r="M82" s="408"/>
      <c r="N82" s="408"/>
      <c r="O82" s="409"/>
      <c r="P82" s="400"/>
    </row>
    <row r="83" spans="1:16" s="401" customFormat="1" ht="45" customHeight="1">
      <c r="A83" s="410"/>
      <c r="B83" s="411"/>
      <c r="C83" s="412"/>
      <c r="D83" s="417"/>
      <c r="E83" s="414"/>
      <c r="F83" s="412"/>
      <c r="G83" s="395">
        <v>2</v>
      </c>
      <c r="H83" s="394" t="s">
        <v>207</v>
      </c>
      <c r="I83" s="416"/>
      <c r="J83" s="406"/>
      <c r="K83" s="407">
        <v>1011662</v>
      </c>
      <c r="L83" s="408" t="s">
        <v>217</v>
      </c>
      <c r="M83" s="408"/>
      <c r="N83" s="408"/>
      <c r="O83" s="409"/>
      <c r="P83" s="400"/>
    </row>
    <row r="84" spans="1:16" s="401" customFormat="1" ht="45" customHeight="1">
      <c r="A84" s="410"/>
      <c r="B84" s="411"/>
      <c r="C84" s="412"/>
      <c r="D84" s="417"/>
      <c r="E84" s="414"/>
      <c r="F84" s="412"/>
      <c r="G84" s="395">
        <v>3</v>
      </c>
      <c r="H84" s="418" t="s">
        <v>208</v>
      </c>
      <c r="I84" s="416"/>
      <c r="J84" s="406"/>
      <c r="K84" s="407">
        <v>1524366</v>
      </c>
      <c r="L84" s="408" t="s">
        <v>218</v>
      </c>
      <c r="M84" s="408"/>
      <c r="N84" s="408"/>
      <c r="O84" s="409"/>
      <c r="P84" s="400"/>
    </row>
    <row r="85" spans="1:16" s="401" customFormat="1" ht="45" customHeight="1">
      <c r="A85" s="410"/>
      <c r="B85" s="411"/>
      <c r="C85" s="412"/>
      <c r="D85" s="417"/>
      <c r="E85" s="414"/>
      <c r="F85" s="412"/>
      <c r="G85" s="395">
        <v>4</v>
      </c>
      <c r="H85" s="420" t="s">
        <v>87</v>
      </c>
      <c r="I85" s="421"/>
      <c r="J85" s="422"/>
      <c r="K85" s="407">
        <v>693697</v>
      </c>
      <c r="L85" s="408" t="s">
        <v>219</v>
      </c>
      <c r="M85" s="408"/>
      <c r="N85" s="408"/>
      <c r="O85" s="409"/>
      <c r="P85" s="400"/>
    </row>
    <row r="86" spans="1:16" s="401" customFormat="1" ht="45" customHeight="1">
      <c r="A86" s="410"/>
      <c r="B86" s="411"/>
      <c r="C86" s="412"/>
      <c r="D86" s="417"/>
      <c r="E86" s="414"/>
      <c r="F86" s="412"/>
      <c r="G86" s="395">
        <v>5</v>
      </c>
      <c r="H86" s="420" t="s">
        <v>88</v>
      </c>
      <c r="I86" s="421"/>
      <c r="J86" s="422"/>
      <c r="K86" s="407">
        <v>10000</v>
      </c>
      <c r="L86" s="408" t="s">
        <v>220</v>
      </c>
      <c r="M86" s="408"/>
      <c r="N86" s="408"/>
      <c r="O86" s="409"/>
      <c r="P86" s="400"/>
    </row>
    <row r="87" spans="1:16" s="401" customFormat="1" ht="45" customHeight="1">
      <c r="A87" s="410"/>
      <c r="B87" s="411"/>
      <c r="C87" s="412"/>
      <c r="D87" s="417"/>
      <c r="E87" s="414"/>
      <c r="F87" s="412"/>
      <c r="G87" s="558">
        <v>6</v>
      </c>
      <c r="H87" s="414" t="s">
        <v>209</v>
      </c>
      <c r="I87" s="412"/>
      <c r="J87" s="559"/>
      <c r="K87" s="560">
        <v>12752</v>
      </c>
      <c r="L87" s="561" t="s">
        <v>221</v>
      </c>
      <c r="M87" s="561"/>
      <c r="N87" s="561"/>
      <c r="O87" s="562"/>
      <c r="P87" s="400"/>
    </row>
    <row r="88" spans="1:16" s="1" customFormat="1" ht="45" customHeight="1">
      <c r="A88" s="541"/>
      <c r="B88" s="485"/>
      <c r="C88" s="404"/>
      <c r="D88" s="395">
        <v>2</v>
      </c>
      <c r="E88" s="394" t="s">
        <v>210</v>
      </c>
      <c r="F88" s="563"/>
      <c r="G88" s="395"/>
      <c r="H88" s="394"/>
      <c r="I88" s="563"/>
      <c r="J88" s="487"/>
      <c r="K88" s="407">
        <f>SUM(K89,K90,K91,K93,K94)</f>
        <v>238764</v>
      </c>
      <c r="L88" s="408"/>
      <c r="M88" s="408"/>
      <c r="N88" s="408"/>
      <c r="O88" s="409"/>
    </row>
    <row r="89" spans="1:16" s="401" customFormat="1" ht="45" customHeight="1">
      <c r="A89" s="410"/>
      <c r="B89" s="446"/>
      <c r="C89" s="453"/>
      <c r="D89" s="545"/>
      <c r="E89" s="445"/>
      <c r="F89" s="546"/>
      <c r="G89" s="395">
        <v>1</v>
      </c>
      <c r="H89" s="457" t="s">
        <v>211</v>
      </c>
      <c r="I89" s="454"/>
      <c r="J89" s="396"/>
      <c r="K89" s="407">
        <v>220892</v>
      </c>
      <c r="L89" s="455" t="s">
        <v>454</v>
      </c>
      <c r="M89" s="408"/>
      <c r="N89" s="408"/>
      <c r="O89" s="409"/>
      <c r="P89" s="400"/>
    </row>
    <row r="90" spans="1:16" s="401" customFormat="1" ht="45" customHeight="1">
      <c r="A90" s="410"/>
      <c r="B90" s="446"/>
      <c r="C90" s="453"/>
      <c r="D90" s="448"/>
      <c r="E90" s="414"/>
      <c r="F90" s="453"/>
      <c r="G90" s="395">
        <v>2</v>
      </c>
      <c r="H90" s="420" t="s">
        <v>212</v>
      </c>
      <c r="I90" s="454"/>
      <c r="J90" s="396"/>
      <c r="K90" s="407">
        <v>7880</v>
      </c>
      <c r="L90" s="408" t="s">
        <v>224</v>
      </c>
      <c r="M90" s="408"/>
      <c r="N90" s="408"/>
      <c r="O90" s="409"/>
      <c r="P90" s="400"/>
    </row>
    <row r="91" spans="1:16" s="401" customFormat="1" ht="45" customHeight="1" thickBot="1">
      <c r="A91" s="423"/>
      <c r="B91" s="508"/>
      <c r="C91" s="509"/>
      <c r="D91" s="510"/>
      <c r="E91" s="460"/>
      <c r="F91" s="509"/>
      <c r="G91" s="429">
        <v>3</v>
      </c>
      <c r="H91" s="460" t="s">
        <v>213</v>
      </c>
      <c r="I91" s="511"/>
      <c r="J91" s="512"/>
      <c r="K91" s="431">
        <v>951</v>
      </c>
      <c r="L91" s="432" t="s">
        <v>225</v>
      </c>
      <c r="M91" s="432"/>
      <c r="N91" s="432"/>
      <c r="O91" s="433"/>
      <c r="P91" s="400"/>
    </row>
    <row r="92" spans="1:16" s="372" customFormat="1" ht="45" customHeight="1">
      <c r="A92" s="434" t="s">
        <v>78</v>
      </c>
      <c r="B92" s="435"/>
      <c r="C92" s="436"/>
      <c r="D92" s="437" t="s">
        <v>79</v>
      </c>
      <c r="E92" s="438"/>
      <c r="F92" s="436"/>
      <c r="G92" s="437" t="s">
        <v>80</v>
      </c>
      <c r="H92" s="438"/>
      <c r="I92" s="436"/>
      <c r="J92" s="439" t="s">
        <v>81</v>
      </c>
      <c r="K92" s="439"/>
      <c r="L92" s="439" t="s">
        <v>82</v>
      </c>
      <c r="M92" s="439"/>
      <c r="N92" s="439"/>
      <c r="O92" s="440"/>
      <c r="P92" s="371"/>
    </row>
    <row r="93" spans="1:16" s="401" customFormat="1" ht="45" customHeight="1">
      <c r="A93" s="402"/>
      <c r="B93" s="564"/>
      <c r="C93" s="546"/>
      <c r="D93" s="545"/>
      <c r="E93" s="445"/>
      <c r="F93" s="546"/>
      <c r="G93" s="395">
        <v>4</v>
      </c>
      <c r="H93" s="418" t="s">
        <v>214</v>
      </c>
      <c r="I93" s="565"/>
      <c r="J93" s="396"/>
      <c r="K93" s="407">
        <v>4000</v>
      </c>
      <c r="L93" s="408" t="s">
        <v>226</v>
      </c>
      <c r="M93" s="408"/>
      <c r="N93" s="408"/>
      <c r="O93" s="409"/>
      <c r="P93" s="400"/>
    </row>
    <row r="94" spans="1:16" s="401" customFormat="1" ht="45" customHeight="1">
      <c r="A94" s="410"/>
      <c r="B94" s="446"/>
      <c r="C94" s="453"/>
      <c r="D94" s="456"/>
      <c r="E94" s="420"/>
      <c r="F94" s="496"/>
      <c r="G94" s="415">
        <v>5</v>
      </c>
      <c r="H94" s="420" t="s">
        <v>215</v>
      </c>
      <c r="I94" s="454"/>
      <c r="J94" s="481"/>
      <c r="K94" s="544">
        <v>5041</v>
      </c>
      <c r="L94" s="482"/>
      <c r="M94" s="482"/>
      <c r="N94" s="482"/>
      <c r="O94" s="483"/>
      <c r="P94" s="400"/>
    </row>
    <row r="95" spans="1:16" s="1" customFormat="1" ht="45" customHeight="1">
      <c r="A95" s="541"/>
      <c r="B95" s="485"/>
      <c r="C95" s="404"/>
      <c r="D95" s="415">
        <v>3</v>
      </c>
      <c r="E95" s="420" t="s">
        <v>230</v>
      </c>
      <c r="F95" s="542"/>
      <c r="G95" s="395"/>
      <c r="H95" s="420"/>
      <c r="I95" s="542"/>
      <c r="J95" s="487"/>
      <c r="K95" s="407">
        <f>SUM(K96)</f>
        <v>20000</v>
      </c>
      <c r="L95" s="408"/>
      <c r="M95" s="408"/>
      <c r="N95" s="408"/>
      <c r="O95" s="409"/>
    </row>
    <row r="96" spans="1:16" s="401" customFormat="1" ht="45" customHeight="1">
      <c r="A96" s="410"/>
      <c r="B96" s="446"/>
      <c r="C96" s="453"/>
      <c r="D96" s="456"/>
      <c r="E96" s="420"/>
      <c r="F96" s="454"/>
      <c r="G96" s="395">
        <v>1</v>
      </c>
      <c r="H96" s="420" t="s">
        <v>230</v>
      </c>
      <c r="I96" s="454"/>
      <c r="J96" s="396"/>
      <c r="K96" s="407">
        <v>20000</v>
      </c>
      <c r="L96" s="408" t="s">
        <v>231</v>
      </c>
      <c r="M96" s="408"/>
      <c r="N96" s="408"/>
      <c r="O96" s="409"/>
      <c r="P96" s="400"/>
    </row>
    <row r="97" spans="1:16" s="1" customFormat="1" ht="45" customHeight="1">
      <c r="A97" s="541"/>
      <c r="B97" s="485"/>
      <c r="C97" s="404"/>
      <c r="D97" s="415">
        <v>4</v>
      </c>
      <c r="E97" s="457" t="s">
        <v>232</v>
      </c>
      <c r="F97" s="542"/>
      <c r="G97" s="395"/>
      <c r="H97" s="420"/>
      <c r="I97" s="542"/>
      <c r="J97" s="487"/>
      <c r="K97" s="407">
        <f>SUM(K98,K99)</f>
        <v>48681</v>
      </c>
      <c r="L97" s="408"/>
      <c r="M97" s="408"/>
      <c r="N97" s="408"/>
      <c r="O97" s="409"/>
    </row>
    <row r="98" spans="1:16" s="401" customFormat="1" ht="45" customHeight="1">
      <c r="A98" s="410"/>
      <c r="B98" s="446"/>
      <c r="C98" s="453"/>
      <c r="D98" s="545"/>
      <c r="E98" s="445"/>
      <c r="F98" s="546"/>
      <c r="G98" s="395">
        <v>1</v>
      </c>
      <c r="H98" s="420" t="s">
        <v>233</v>
      </c>
      <c r="I98" s="454"/>
      <c r="J98" s="396"/>
      <c r="K98" s="407">
        <v>28792</v>
      </c>
      <c r="L98" s="408" t="s">
        <v>219</v>
      </c>
      <c r="M98" s="408"/>
      <c r="N98" s="408"/>
      <c r="O98" s="409"/>
      <c r="P98" s="400"/>
    </row>
    <row r="99" spans="1:16" s="401" customFormat="1" ht="45" customHeight="1">
      <c r="A99" s="410"/>
      <c r="B99" s="446"/>
      <c r="C99" s="453"/>
      <c r="D99" s="456"/>
      <c r="E99" s="420"/>
      <c r="F99" s="454"/>
      <c r="G99" s="395">
        <v>2</v>
      </c>
      <c r="H99" s="420" t="s">
        <v>234</v>
      </c>
      <c r="I99" s="454"/>
      <c r="J99" s="396"/>
      <c r="K99" s="407">
        <v>19889</v>
      </c>
      <c r="L99" s="408" t="s">
        <v>223</v>
      </c>
      <c r="M99" s="408"/>
      <c r="N99" s="408"/>
      <c r="O99" s="409"/>
      <c r="P99" s="400"/>
    </row>
    <row r="100" spans="1:16" s="1" customFormat="1" ht="45" customHeight="1">
      <c r="A100" s="541"/>
      <c r="B100" s="485"/>
      <c r="C100" s="404"/>
      <c r="D100" s="415">
        <v>5</v>
      </c>
      <c r="E100" s="420" t="s">
        <v>228</v>
      </c>
      <c r="F100" s="542"/>
      <c r="G100" s="395"/>
      <c r="H100" s="420"/>
      <c r="I100" s="542"/>
      <c r="J100" s="487"/>
      <c r="K100" s="407">
        <f>SUM(K101)</f>
        <v>150000</v>
      </c>
      <c r="L100" s="408"/>
      <c r="M100" s="408"/>
      <c r="N100" s="408"/>
      <c r="O100" s="409"/>
    </row>
    <row r="101" spans="1:16" s="1" customFormat="1" ht="45" customHeight="1">
      <c r="A101" s="566"/>
      <c r="B101" s="567"/>
      <c r="C101" s="557"/>
      <c r="D101" s="415"/>
      <c r="E101" s="420"/>
      <c r="F101" s="542"/>
      <c r="G101" s="395">
        <v>1</v>
      </c>
      <c r="H101" s="420" t="s">
        <v>228</v>
      </c>
      <c r="I101" s="542"/>
      <c r="J101" s="487"/>
      <c r="K101" s="407">
        <v>150000</v>
      </c>
      <c r="L101" s="408"/>
      <c r="M101" s="408"/>
      <c r="N101" s="408"/>
      <c r="O101" s="409"/>
    </row>
    <row r="102" spans="1:16" s="401" customFormat="1" ht="45" customHeight="1">
      <c r="A102" s="497">
        <v>3</v>
      </c>
      <c r="B102" s="498" t="s">
        <v>235</v>
      </c>
      <c r="C102" s="499"/>
      <c r="D102" s="500"/>
      <c r="E102" s="420"/>
      <c r="F102" s="499"/>
      <c r="G102" s="415"/>
      <c r="H102" s="420"/>
      <c r="I102" s="499"/>
      <c r="J102" s="481"/>
      <c r="K102" s="501">
        <f>SUM(K103,K109)</f>
        <v>2698813</v>
      </c>
      <c r="L102" s="502"/>
      <c r="M102" s="502"/>
      <c r="N102" s="502"/>
      <c r="O102" s="503"/>
      <c r="P102" s="400"/>
    </row>
    <row r="103" spans="1:16" s="401" customFormat="1" ht="45" customHeight="1" thickBot="1">
      <c r="A103" s="423"/>
      <c r="B103" s="424"/>
      <c r="C103" s="548"/>
      <c r="D103" s="490">
        <v>1</v>
      </c>
      <c r="E103" s="460" t="s">
        <v>206</v>
      </c>
      <c r="F103" s="548"/>
      <c r="G103" s="490"/>
      <c r="H103" s="460"/>
      <c r="I103" s="548"/>
      <c r="J103" s="540"/>
      <c r="K103" s="568">
        <f>SUM(K105,K106,K107:K108)</f>
        <v>1991020</v>
      </c>
      <c r="L103" s="569"/>
      <c r="M103" s="569"/>
      <c r="N103" s="569"/>
      <c r="O103" s="570"/>
      <c r="P103" s="400"/>
    </row>
    <row r="104" spans="1:16" s="372" customFormat="1" ht="14.25" thickBot="1">
      <c r="A104" s="368"/>
      <c r="B104" s="461"/>
      <c r="C104" s="368"/>
      <c r="D104" s="368"/>
      <c r="E104" s="461"/>
      <c r="F104" s="368"/>
      <c r="G104" s="368"/>
      <c r="H104" s="461"/>
      <c r="I104" s="368"/>
      <c r="J104" s="462"/>
      <c r="L104" s="463"/>
      <c r="M104" s="463"/>
      <c r="N104" s="463"/>
      <c r="O104" s="462"/>
      <c r="P104" s="371"/>
    </row>
    <row r="105" spans="1:16" s="401" customFormat="1" ht="45" customHeight="1">
      <c r="A105" s="464"/>
      <c r="B105" s="465"/>
      <c r="C105" s="466"/>
      <c r="D105" s="571"/>
      <c r="E105" s="518"/>
      <c r="F105" s="466"/>
      <c r="G105" s="470">
        <v>1</v>
      </c>
      <c r="H105" s="468" t="s">
        <v>89</v>
      </c>
      <c r="I105" s="469"/>
      <c r="J105" s="471"/>
      <c r="K105" s="472">
        <v>11710</v>
      </c>
      <c r="L105" s="473" t="s">
        <v>256</v>
      </c>
      <c r="M105" s="473"/>
      <c r="N105" s="473"/>
      <c r="O105" s="474"/>
      <c r="P105" s="400"/>
    </row>
    <row r="106" spans="1:16" s="401" customFormat="1" ht="45" customHeight="1">
      <c r="A106" s="410"/>
      <c r="B106" s="411"/>
      <c r="C106" s="412"/>
      <c r="D106" s="417"/>
      <c r="E106" s="414"/>
      <c r="F106" s="412"/>
      <c r="G106" s="395">
        <v>2</v>
      </c>
      <c r="H106" s="418" t="s">
        <v>208</v>
      </c>
      <c r="I106" s="416"/>
      <c r="J106" s="406"/>
      <c r="K106" s="407">
        <v>422550</v>
      </c>
      <c r="L106" s="572" t="s">
        <v>236</v>
      </c>
      <c r="M106" s="573"/>
      <c r="N106" s="573"/>
      <c r="O106" s="574"/>
      <c r="P106" s="400"/>
    </row>
    <row r="107" spans="1:16" s="401" customFormat="1" ht="45" customHeight="1">
      <c r="A107" s="410"/>
      <c r="B107" s="411"/>
      <c r="C107" s="412"/>
      <c r="D107" s="417"/>
      <c r="E107" s="414"/>
      <c r="F107" s="412"/>
      <c r="G107" s="558">
        <v>3</v>
      </c>
      <c r="H107" s="394" t="s">
        <v>87</v>
      </c>
      <c r="I107" s="416"/>
      <c r="J107" s="406"/>
      <c r="K107" s="560">
        <v>1555760</v>
      </c>
      <c r="L107" s="408" t="s">
        <v>219</v>
      </c>
      <c r="M107" s="408"/>
      <c r="N107" s="408"/>
      <c r="O107" s="409"/>
      <c r="P107" s="400"/>
    </row>
    <row r="108" spans="1:16" s="401" customFormat="1" ht="45" customHeight="1">
      <c r="A108" s="410"/>
      <c r="B108" s="411"/>
      <c r="C108" s="412"/>
      <c r="D108" s="417"/>
      <c r="E108" s="414"/>
      <c r="F108" s="575"/>
      <c r="G108" s="558">
        <v>4</v>
      </c>
      <c r="H108" s="420" t="s">
        <v>88</v>
      </c>
      <c r="I108" s="575"/>
      <c r="J108" s="559"/>
      <c r="K108" s="560">
        <v>1000</v>
      </c>
      <c r="L108" s="408" t="s">
        <v>220</v>
      </c>
      <c r="M108" s="408"/>
      <c r="N108" s="408"/>
      <c r="O108" s="409"/>
      <c r="P108" s="400"/>
    </row>
    <row r="109" spans="1:16" s="1" customFormat="1" ht="45" customHeight="1">
      <c r="A109" s="541"/>
      <c r="B109" s="485"/>
      <c r="C109" s="404"/>
      <c r="D109" s="395">
        <v>2</v>
      </c>
      <c r="E109" s="394" t="s">
        <v>210</v>
      </c>
      <c r="F109" s="563"/>
      <c r="G109" s="395"/>
      <c r="H109" s="394"/>
      <c r="I109" s="563"/>
      <c r="J109" s="487"/>
      <c r="K109" s="407">
        <f>SUM(K110,K111,K112,K113)</f>
        <v>707793</v>
      </c>
      <c r="L109" s="482"/>
      <c r="M109" s="482"/>
      <c r="N109" s="482"/>
      <c r="O109" s="483"/>
    </row>
    <row r="110" spans="1:16" s="401" customFormat="1" ht="45" customHeight="1">
      <c r="A110" s="410"/>
      <c r="B110" s="446"/>
      <c r="C110" s="453"/>
      <c r="D110" s="545"/>
      <c r="E110" s="445"/>
      <c r="F110" s="546"/>
      <c r="G110" s="395">
        <v>1</v>
      </c>
      <c r="H110" s="457" t="s">
        <v>211</v>
      </c>
      <c r="I110" s="454"/>
      <c r="J110" s="396"/>
      <c r="K110" s="407">
        <v>539842</v>
      </c>
      <c r="L110" s="408" t="s">
        <v>223</v>
      </c>
      <c r="M110" s="408"/>
      <c r="N110" s="408"/>
      <c r="O110" s="409"/>
      <c r="P110" s="400"/>
    </row>
    <row r="111" spans="1:16" s="401" customFormat="1" ht="45" customHeight="1">
      <c r="A111" s="410"/>
      <c r="B111" s="446"/>
      <c r="C111" s="453"/>
      <c r="D111" s="448"/>
      <c r="E111" s="414"/>
      <c r="F111" s="453"/>
      <c r="G111" s="395">
        <v>2</v>
      </c>
      <c r="H111" s="420" t="s">
        <v>212</v>
      </c>
      <c r="I111" s="454"/>
      <c r="J111" s="396"/>
      <c r="K111" s="407">
        <v>119951</v>
      </c>
      <c r="L111" s="408" t="s">
        <v>224</v>
      </c>
      <c r="M111" s="408"/>
      <c r="N111" s="408"/>
      <c r="O111" s="409"/>
      <c r="P111" s="400"/>
    </row>
    <row r="112" spans="1:16" s="401" customFormat="1" ht="45" customHeight="1">
      <c r="A112" s="410"/>
      <c r="B112" s="446"/>
      <c r="C112" s="453"/>
      <c r="D112" s="448"/>
      <c r="E112" s="414"/>
      <c r="F112" s="453"/>
      <c r="G112" s="395">
        <v>3</v>
      </c>
      <c r="H112" s="457" t="s">
        <v>214</v>
      </c>
      <c r="I112" s="454"/>
      <c r="J112" s="396"/>
      <c r="K112" s="407">
        <v>47000</v>
      </c>
      <c r="L112" s="408" t="s">
        <v>226</v>
      </c>
      <c r="M112" s="408"/>
      <c r="N112" s="408"/>
      <c r="O112" s="409"/>
      <c r="P112" s="400"/>
    </row>
    <row r="113" spans="1:16" s="401" customFormat="1" ht="45" customHeight="1">
      <c r="A113" s="410"/>
      <c r="B113" s="446"/>
      <c r="C113" s="453"/>
      <c r="D113" s="456"/>
      <c r="E113" s="420"/>
      <c r="F113" s="496"/>
      <c r="G113" s="395">
        <v>4</v>
      </c>
      <c r="H113" s="420" t="s">
        <v>215</v>
      </c>
      <c r="I113" s="454"/>
      <c r="J113" s="396"/>
      <c r="K113" s="407">
        <v>1000</v>
      </c>
      <c r="L113" s="408"/>
      <c r="M113" s="408"/>
      <c r="N113" s="408"/>
      <c r="O113" s="409"/>
      <c r="P113" s="400"/>
    </row>
    <row r="114" spans="1:16" s="529" customFormat="1" ht="45" customHeight="1">
      <c r="A114" s="524" t="s">
        <v>204</v>
      </c>
      <c r="B114" s="525"/>
      <c r="C114" s="525"/>
      <c r="D114" s="525"/>
      <c r="E114" s="525"/>
      <c r="F114" s="525"/>
      <c r="G114" s="525"/>
      <c r="H114" s="525"/>
      <c r="I114" s="526"/>
      <c r="J114" s="406"/>
      <c r="K114" s="397">
        <f>SUM(K60,K80,K102)</f>
        <v>35502464</v>
      </c>
      <c r="L114" s="576"/>
      <c r="M114" s="576"/>
      <c r="N114" s="576"/>
      <c r="O114" s="577"/>
    </row>
    <row r="115" spans="1:16" s="372" customFormat="1" ht="48" customHeight="1">
      <c r="A115" s="376"/>
      <c r="B115" s="377"/>
      <c r="C115" s="378"/>
      <c r="D115" s="378"/>
      <c r="E115" s="377"/>
      <c r="F115" s="378"/>
      <c r="G115" s="378"/>
      <c r="H115" s="377"/>
      <c r="I115" s="378"/>
      <c r="J115" s="578"/>
      <c r="K115" s="379"/>
      <c r="L115" s="579"/>
      <c r="M115" s="579"/>
      <c r="N115" s="579"/>
      <c r="O115" s="580"/>
      <c r="P115" s="371"/>
    </row>
    <row r="116" spans="1:16" s="372" customFormat="1" ht="48" customHeight="1" thickBot="1">
      <c r="A116" s="581"/>
      <c r="B116" s="374"/>
      <c r="C116" s="373"/>
      <c r="D116" s="373"/>
      <c r="E116" s="374"/>
      <c r="F116" s="373"/>
      <c r="G116" s="373"/>
      <c r="H116" s="374"/>
      <c r="I116" s="373"/>
      <c r="J116" s="582"/>
      <c r="K116" s="375"/>
      <c r="L116" s="583"/>
      <c r="M116" s="583"/>
      <c r="N116" s="583"/>
      <c r="O116" s="584"/>
      <c r="P116" s="371"/>
    </row>
    <row r="117" spans="1:16" s="372" customFormat="1" ht="48" customHeight="1">
      <c r="A117" s="378"/>
      <c r="B117" s="377"/>
      <c r="C117" s="378"/>
      <c r="D117" s="378"/>
      <c r="E117" s="377"/>
      <c r="F117" s="378"/>
      <c r="G117" s="378"/>
      <c r="H117" s="377"/>
      <c r="I117" s="378"/>
      <c r="J117" s="578"/>
      <c r="K117" s="379"/>
      <c r="L117" s="579"/>
      <c r="M117" s="579"/>
      <c r="N117" s="579"/>
      <c r="O117" s="578"/>
      <c r="P117" s="371"/>
    </row>
    <row r="118" spans="1:16" s="372" customFormat="1" ht="48" customHeight="1">
      <c r="A118" s="378"/>
      <c r="B118" s="377"/>
      <c r="C118" s="378"/>
      <c r="D118" s="378"/>
      <c r="E118" s="377"/>
      <c r="F118" s="378"/>
      <c r="G118" s="378"/>
      <c r="H118" s="377"/>
      <c r="I118" s="378"/>
      <c r="J118" s="578"/>
      <c r="K118" s="379"/>
      <c r="L118" s="579"/>
      <c r="M118" s="579"/>
      <c r="N118" s="579"/>
      <c r="O118" s="578"/>
      <c r="P118" s="371"/>
    </row>
    <row r="119" spans="1:16" s="372" customFormat="1">
      <c r="A119" s="368"/>
      <c r="B119" s="461"/>
      <c r="C119" s="368"/>
      <c r="D119" s="368"/>
      <c r="E119" s="461"/>
      <c r="F119" s="368"/>
      <c r="G119" s="368"/>
      <c r="H119" s="461"/>
      <c r="I119" s="368"/>
      <c r="J119" s="462"/>
      <c r="L119" s="463"/>
      <c r="M119" s="463"/>
      <c r="N119" s="463"/>
      <c r="O119" s="462"/>
      <c r="P119" s="371"/>
    </row>
    <row r="120" spans="1:16" s="372" customFormat="1">
      <c r="A120" s="368"/>
      <c r="B120" s="461"/>
      <c r="C120" s="368"/>
      <c r="D120" s="368"/>
      <c r="E120" s="461"/>
      <c r="F120" s="368"/>
      <c r="G120" s="368"/>
      <c r="H120" s="461"/>
      <c r="I120" s="368"/>
      <c r="J120" s="462"/>
      <c r="L120" s="463"/>
      <c r="M120" s="463"/>
      <c r="N120" s="463"/>
      <c r="O120" s="462"/>
      <c r="P120" s="371"/>
    </row>
  </sheetData>
  <mergeCells count="134">
    <mergeCell ref="A114:I114"/>
    <mergeCell ref="L113:O113"/>
    <mergeCell ref="L109:O109"/>
    <mergeCell ref="L110:O110"/>
    <mergeCell ref="L111:O111"/>
    <mergeCell ref="L112:O112"/>
    <mergeCell ref="L107:O107"/>
    <mergeCell ref="L102:O102"/>
    <mergeCell ref="L103:O103"/>
    <mergeCell ref="L105:O105"/>
    <mergeCell ref="L106:O106"/>
    <mergeCell ref="L108:O108"/>
    <mergeCell ref="L114:O114"/>
    <mergeCell ref="A92:B92"/>
    <mergeCell ref="D92:E92"/>
    <mergeCell ref="G92:H92"/>
    <mergeCell ref="J92:K92"/>
    <mergeCell ref="L92:O92"/>
    <mergeCell ref="L94:O94"/>
    <mergeCell ref="L100:O100"/>
    <mergeCell ref="L101:O101"/>
    <mergeCell ref="L95:O95"/>
    <mergeCell ref="L96:O96"/>
    <mergeCell ref="L97:O97"/>
    <mergeCell ref="L98:O98"/>
    <mergeCell ref="L99:O99"/>
    <mergeCell ref="L88:O88"/>
    <mergeCell ref="L89:O89"/>
    <mergeCell ref="L90:O90"/>
    <mergeCell ref="L91:O91"/>
    <mergeCell ref="L93:O93"/>
    <mergeCell ref="L86:O86"/>
    <mergeCell ref="L87:O87"/>
    <mergeCell ref="L80:O80"/>
    <mergeCell ref="L81:O81"/>
    <mergeCell ref="L82:O82"/>
    <mergeCell ref="L83:O83"/>
    <mergeCell ref="L84:O84"/>
    <mergeCell ref="A67:B67"/>
    <mergeCell ref="D67:E67"/>
    <mergeCell ref="G67:H67"/>
    <mergeCell ref="J67:K67"/>
    <mergeCell ref="L67:O67"/>
    <mergeCell ref="L68:O68"/>
    <mergeCell ref="L65:O65"/>
    <mergeCell ref="L66:O66"/>
    <mergeCell ref="A59:B59"/>
    <mergeCell ref="D59:E59"/>
    <mergeCell ref="G59:H59"/>
    <mergeCell ref="J59:K59"/>
    <mergeCell ref="L59:O59"/>
    <mergeCell ref="L85:O85"/>
    <mergeCell ref="A42:B42"/>
    <mergeCell ref="D42:E42"/>
    <mergeCell ref="G42:H42"/>
    <mergeCell ref="J42:K42"/>
    <mergeCell ref="L42:O42"/>
    <mergeCell ref="L74:O74"/>
    <mergeCell ref="L75:O75"/>
    <mergeCell ref="L76:O76"/>
    <mergeCell ref="L77:O77"/>
    <mergeCell ref="L78:O78"/>
    <mergeCell ref="L69:O69"/>
    <mergeCell ref="L70:O70"/>
    <mergeCell ref="L71:O71"/>
    <mergeCell ref="L72:O72"/>
    <mergeCell ref="L73:O73"/>
    <mergeCell ref="A58:O58"/>
    <mergeCell ref="L60:O60"/>
    <mergeCell ref="L61:O61"/>
    <mergeCell ref="L62:O62"/>
    <mergeCell ref="L63:O63"/>
    <mergeCell ref="L52:O52"/>
    <mergeCell ref="A57:I57"/>
    <mergeCell ref="L64:O64"/>
    <mergeCell ref="L39:O39"/>
    <mergeCell ref="L40:O40"/>
    <mergeCell ref="L41:O41"/>
    <mergeCell ref="L43:O43"/>
    <mergeCell ref="L57:O57"/>
    <mergeCell ref="L44:O44"/>
    <mergeCell ref="L45:O45"/>
    <mergeCell ref="L46:O46"/>
    <mergeCell ref="L47:O47"/>
    <mergeCell ref="L48:O48"/>
    <mergeCell ref="L49:O49"/>
    <mergeCell ref="L50:O50"/>
    <mergeCell ref="L51:O51"/>
    <mergeCell ref="L53:O53"/>
    <mergeCell ref="L55:O55"/>
    <mergeCell ref="L56:O56"/>
    <mergeCell ref="L37:O37"/>
    <mergeCell ref="L38:O38"/>
    <mergeCell ref="L33:O33"/>
    <mergeCell ref="L34:O34"/>
    <mergeCell ref="L35:O35"/>
    <mergeCell ref="L36:O36"/>
    <mergeCell ref="L30:O30"/>
    <mergeCell ref="L31:O31"/>
    <mergeCell ref="L25:O25"/>
    <mergeCell ref="L26:O26"/>
    <mergeCell ref="L27:O27"/>
    <mergeCell ref="L28:O28"/>
    <mergeCell ref="L32:O32"/>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A2:O2"/>
    <mergeCell ref="L20:O20"/>
    <mergeCell ref="L21:O21"/>
    <mergeCell ref="L22:O22"/>
    <mergeCell ref="L23:O23"/>
    <mergeCell ref="L24:O24"/>
    <mergeCell ref="L15:O15"/>
    <mergeCell ref="L16:O16"/>
    <mergeCell ref="A17:B17"/>
    <mergeCell ref="D17:E17"/>
    <mergeCell ref="G17:H17"/>
    <mergeCell ref="J17:K17"/>
    <mergeCell ref="L17:O17"/>
    <mergeCell ref="L18:O18"/>
    <mergeCell ref="L19:O19"/>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8" manualBreakCount="8">
    <brk id="16" max="14" man="1"/>
    <brk id="28" max="14" man="1"/>
    <brk id="41" max="14" man="1"/>
    <brk id="53" max="14" man="1"/>
    <brk id="66" max="14" man="1"/>
    <brk id="78" max="14" man="1"/>
    <brk id="91" max="14" man="1"/>
    <brk id="103"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6"/>
  <sheetViews>
    <sheetView showGridLines="0" view="pageBreakPreview" zoomScaleNormal="100" zoomScaleSheetLayoutView="100" workbookViewId="0"/>
  </sheetViews>
  <sheetFormatPr defaultRowHeight="13.5"/>
  <cols>
    <col min="1" max="1" width="3.125" style="710" customWidth="1"/>
    <col min="2" max="2" width="1.625" style="710" customWidth="1"/>
    <col min="3" max="5" width="2.625" style="710" customWidth="1"/>
    <col min="6" max="6" width="19.625" style="710" customWidth="1"/>
    <col min="7" max="7" width="2.625" style="710" customWidth="1"/>
    <col min="8" max="8" width="9.625" style="710" customWidth="1"/>
    <col min="9" max="9" width="16.625" style="1142" customWidth="1"/>
    <col min="10" max="10" width="7.625" style="1142" customWidth="1"/>
    <col min="11" max="11" width="16.625" style="1142" customWidth="1"/>
    <col min="12" max="12" width="7.625" style="1142" customWidth="1"/>
    <col min="13" max="13" width="16.625" style="1142" customWidth="1"/>
    <col min="14" max="14" width="7.625" style="1142" customWidth="1"/>
    <col min="15" max="15" width="16.625" style="1142" customWidth="1"/>
    <col min="16" max="16" width="7.625" style="1142" customWidth="1"/>
    <col min="17" max="17" width="9" style="1041"/>
    <col min="18" max="260" width="9" style="646"/>
    <col min="261" max="261" width="8.125" style="646" customWidth="1"/>
    <col min="262" max="262" width="4" style="646" customWidth="1"/>
    <col min="263" max="263" width="2.5" style="646" customWidth="1"/>
    <col min="264" max="264" width="3.5" style="646" customWidth="1"/>
    <col min="265" max="269" width="19" style="646" customWidth="1"/>
    <col min="270" max="270" width="18.625" style="646" customWidth="1"/>
    <col min="271" max="271" width="5" style="646" customWidth="1"/>
    <col min="272" max="272" width="8.125" style="646" customWidth="1"/>
    <col min="273" max="516" width="9" style="646"/>
    <col min="517" max="517" width="8.125" style="646" customWidth="1"/>
    <col min="518" max="518" width="4" style="646" customWidth="1"/>
    <col min="519" max="519" width="2.5" style="646" customWidth="1"/>
    <col min="520" max="520" width="3.5" style="646" customWidth="1"/>
    <col min="521" max="525" width="19" style="646" customWidth="1"/>
    <col min="526" max="526" width="18.625" style="646" customWidth="1"/>
    <col min="527" max="527" width="5" style="646" customWidth="1"/>
    <col min="528" max="528" width="8.125" style="646" customWidth="1"/>
    <col min="529" max="772" width="9" style="646"/>
    <col min="773" max="773" width="8.125" style="646" customWidth="1"/>
    <col min="774" max="774" width="4" style="646" customWidth="1"/>
    <col min="775" max="775" width="2.5" style="646" customWidth="1"/>
    <col min="776" max="776" width="3.5" style="646" customWidth="1"/>
    <col min="777" max="781" width="19" style="646" customWidth="1"/>
    <col min="782" max="782" width="18.625" style="646" customWidth="1"/>
    <col min="783" max="783" width="5" style="646" customWidth="1"/>
    <col min="784" max="784" width="8.125" style="646" customWidth="1"/>
    <col min="785" max="1028" width="9" style="646"/>
    <col min="1029" max="1029" width="8.125" style="646" customWidth="1"/>
    <col min="1030" max="1030" width="4" style="646" customWidth="1"/>
    <col min="1031" max="1031" width="2.5" style="646" customWidth="1"/>
    <col min="1032" max="1032" width="3.5" style="646" customWidth="1"/>
    <col min="1033" max="1037" width="19" style="646" customWidth="1"/>
    <col min="1038" max="1038" width="18.625" style="646" customWidth="1"/>
    <col min="1039" max="1039" width="5" style="646" customWidth="1"/>
    <col min="1040" max="1040" width="8.125" style="646" customWidth="1"/>
    <col min="1041" max="1284" width="9" style="646"/>
    <col min="1285" max="1285" width="8.125" style="646" customWidth="1"/>
    <col min="1286" max="1286" width="4" style="646" customWidth="1"/>
    <col min="1287" max="1287" width="2.5" style="646" customWidth="1"/>
    <col min="1288" max="1288" width="3.5" style="646" customWidth="1"/>
    <col min="1289" max="1293" width="19" style="646" customWidth="1"/>
    <col min="1294" max="1294" width="18.625" style="646" customWidth="1"/>
    <col min="1295" max="1295" width="5" style="646" customWidth="1"/>
    <col min="1296" max="1296" width="8.125" style="646" customWidth="1"/>
    <col min="1297" max="1540" width="9" style="646"/>
    <col min="1541" max="1541" width="8.125" style="646" customWidth="1"/>
    <col min="1542" max="1542" width="4" style="646" customWidth="1"/>
    <col min="1543" max="1543" width="2.5" style="646" customWidth="1"/>
    <col min="1544" max="1544" width="3.5" style="646" customWidth="1"/>
    <col min="1545" max="1549" width="19" style="646" customWidth="1"/>
    <col min="1550" max="1550" width="18.625" style="646" customWidth="1"/>
    <col min="1551" max="1551" width="5" style="646" customWidth="1"/>
    <col min="1552" max="1552" width="8.125" style="646" customWidth="1"/>
    <col min="1553" max="1796" width="9" style="646"/>
    <col min="1797" max="1797" width="8.125" style="646" customWidth="1"/>
    <col min="1798" max="1798" width="4" style="646" customWidth="1"/>
    <col min="1799" max="1799" width="2.5" style="646" customWidth="1"/>
    <col min="1800" max="1800" width="3.5" style="646" customWidth="1"/>
    <col min="1801" max="1805" width="19" style="646" customWidth="1"/>
    <col min="1806" max="1806" width="18.625" style="646" customWidth="1"/>
    <col min="1807" max="1807" width="5" style="646" customWidth="1"/>
    <col min="1808" max="1808" width="8.125" style="646" customWidth="1"/>
    <col min="1809" max="2052" width="9" style="646"/>
    <col min="2053" max="2053" width="8.125" style="646" customWidth="1"/>
    <col min="2054" max="2054" width="4" style="646" customWidth="1"/>
    <col min="2055" max="2055" width="2.5" style="646" customWidth="1"/>
    <col min="2056" max="2056" width="3.5" style="646" customWidth="1"/>
    <col min="2057" max="2061" width="19" style="646" customWidth="1"/>
    <col min="2062" max="2062" width="18.625" style="646" customWidth="1"/>
    <col min="2063" max="2063" width="5" style="646" customWidth="1"/>
    <col min="2064" max="2064" width="8.125" style="646" customWidth="1"/>
    <col min="2065" max="2308" width="9" style="646"/>
    <col min="2309" max="2309" width="8.125" style="646" customWidth="1"/>
    <col min="2310" max="2310" width="4" style="646" customWidth="1"/>
    <col min="2311" max="2311" width="2.5" style="646" customWidth="1"/>
    <col min="2312" max="2312" width="3.5" style="646" customWidth="1"/>
    <col min="2313" max="2317" width="19" style="646" customWidth="1"/>
    <col min="2318" max="2318" width="18.625" style="646" customWidth="1"/>
    <col min="2319" max="2319" width="5" style="646" customWidth="1"/>
    <col min="2320" max="2320" width="8.125" style="646" customWidth="1"/>
    <col min="2321" max="2564" width="9" style="646"/>
    <col min="2565" max="2565" width="8.125" style="646" customWidth="1"/>
    <col min="2566" max="2566" width="4" style="646" customWidth="1"/>
    <col min="2567" max="2567" width="2.5" style="646" customWidth="1"/>
    <col min="2568" max="2568" width="3.5" style="646" customWidth="1"/>
    <col min="2569" max="2573" width="19" style="646" customWidth="1"/>
    <col min="2574" max="2574" width="18.625" style="646" customWidth="1"/>
    <col min="2575" max="2575" width="5" style="646" customWidth="1"/>
    <col min="2576" max="2576" width="8.125" style="646" customWidth="1"/>
    <col min="2577" max="2820" width="9" style="646"/>
    <col min="2821" max="2821" width="8.125" style="646" customWidth="1"/>
    <col min="2822" max="2822" width="4" style="646" customWidth="1"/>
    <col min="2823" max="2823" width="2.5" style="646" customWidth="1"/>
    <col min="2824" max="2824" width="3.5" style="646" customWidth="1"/>
    <col min="2825" max="2829" width="19" style="646" customWidth="1"/>
    <col min="2830" max="2830" width="18.625" style="646" customWidth="1"/>
    <col min="2831" max="2831" width="5" style="646" customWidth="1"/>
    <col min="2832" max="2832" width="8.125" style="646" customWidth="1"/>
    <col min="2833" max="3076" width="9" style="646"/>
    <col min="3077" max="3077" width="8.125" style="646" customWidth="1"/>
    <col min="3078" max="3078" width="4" style="646" customWidth="1"/>
    <col min="3079" max="3079" width="2.5" style="646" customWidth="1"/>
    <col min="3080" max="3080" width="3.5" style="646" customWidth="1"/>
    <col min="3081" max="3085" width="19" style="646" customWidth="1"/>
    <col min="3086" max="3086" width="18.625" style="646" customWidth="1"/>
    <col min="3087" max="3087" width="5" style="646" customWidth="1"/>
    <col min="3088" max="3088" width="8.125" style="646" customWidth="1"/>
    <col min="3089" max="3332" width="9" style="646"/>
    <col min="3333" max="3333" width="8.125" style="646" customWidth="1"/>
    <col min="3334" max="3334" width="4" style="646" customWidth="1"/>
    <col min="3335" max="3335" width="2.5" style="646" customWidth="1"/>
    <col min="3336" max="3336" width="3.5" style="646" customWidth="1"/>
    <col min="3337" max="3341" width="19" style="646" customWidth="1"/>
    <col min="3342" max="3342" width="18.625" style="646" customWidth="1"/>
    <col min="3343" max="3343" width="5" style="646" customWidth="1"/>
    <col min="3344" max="3344" width="8.125" style="646" customWidth="1"/>
    <col min="3345" max="3588" width="9" style="646"/>
    <col min="3589" max="3589" width="8.125" style="646" customWidth="1"/>
    <col min="3590" max="3590" width="4" style="646" customWidth="1"/>
    <col min="3591" max="3591" width="2.5" style="646" customWidth="1"/>
    <col min="3592" max="3592" width="3.5" style="646" customWidth="1"/>
    <col min="3593" max="3597" width="19" style="646" customWidth="1"/>
    <col min="3598" max="3598" width="18.625" style="646" customWidth="1"/>
    <col min="3599" max="3599" width="5" style="646" customWidth="1"/>
    <col min="3600" max="3600" width="8.125" style="646" customWidth="1"/>
    <col min="3601" max="3844" width="9" style="646"/>
    <col min="3845" max="3845" width="8.125" style="646" customWidth="1"/>
    <col min="3846" max="3846" width="4" style="646" customWidth="1"/>
    <col min="3847" max="3847" width="2.5" style="646" customWidth="1"/>
    <col min="3848" max="3848" width="3.5" style="646" customWidth="1"/>
    <col min="3849" max="3853" width="19" style="646" customWidth="1"/>
    <col min="3854" max="3854" width="18.625" style="646" customWidth="1"/>
    <col min="3855" max="3855" width="5" style="646" customWidth="1"/>
    <col min="3856" max="3856" width="8.125" style="646" customWidth="1"/>
    <col min="3857" max="4100" width="9" style="646"/>
    <col min="4101" max="4101" width="8.125" style="646" customWidth="1"/>
    <col min="4102" max="4102" width="4" style="646" customWidth="1"/>
    <col min="4103" max="4103" width="2.5" style="646" customWidth="1"/>
    <col min="4104" max="4104" width="3.5" style="646" customWidth="1"/>
    <col min="4105" max="4109" width="19" style="646" customWidth="1"/>
    <col min="4110" max="4110" width="18.625" style="646" customWidth="1"/>
    <col min="4111" max="4111" width="5" style="646" customWidth="1"/>
    <col min="4112" max="4112" width="8.125" style="646" customWidth="1"/>
    <col min="4113" max="4356" width="9" style="646"/>
    <col min="4357" max="4357" width="8.125" style="646" customWidth="1"/>
    <col min="4358" max="4358" width="4" style="646" customWidth="1"/>
    <col min="4359" max="4359" width="2.5" style="646" customWidth="1"/>
    <col min="4360" max="4360" width="3.5" style="646" customWidth="1"/>
    <col min="4361" max="4365" width="19" style="646" customWidth="1"/>
    <col min="4366" max="4366" width="18.625" style="646" customWidth="1"/>
    <col min="4367" max="4367" width="5" style="646" customWidth="1"/>
    <col min="4368" max="4368" width="8.125" style="646" customWidth="1"/>
    <col min="4369" max="4612" width="9" style="646"/>
    <col min="4613" max="4613" width="8.125" style="646" customWidth="1"/>
    <col min="4614" max="4614" width="4" style="646" customWidth="1"/>
    <col min="4615" max="4615" width="2.5" style="646" customWidth="1"/>
    <col min="4616" max="4616" width="3.5" style="646" customWidth="1"/>
    <col min="4617" max="4621" width="19" style="646" customWidth="1"/>
    <col min="4622" max="4622" width="18.625" style="646" customWidth="1"/>
    <col min="4623" max="4623" width="5" style="646" customWidth="1"/>
    <col min="4624" max="4624" width="8.125" style="646" customWidth="1"/>
    <col min="4625" max="4868" width="9" style="646"/>
    <col min="4869" max="4869" width="8.125" style="646" customWidth="1"/>
    <col min="4870" max="4870" width="4" style="646" customWidth="1"/>
    <col min="4871" max="4871" width="2.5" style="646" customWidth="1"/>
    <col min="4872" max="4872" width="3.5" style="646" customWidth="1"/>
    <col min="4873" max="4877" width="19" style="646" customWidth="1"/>
    <col min="4878" max="4878" width="18.625" style="646" customWidth="1"/>
    <col min="4879" max="4879" width="5" style="646" customWidth="1"/>
    <col min="4880" max="4880" width="8.125" style="646" customWidth="1"/>
    <col min="4881" max="5124" width="9" style="646"/>
    <col min="5125" max="5125" width="8.125" style="646" customWidth="1"/>
    <col min="5126" max="5126" width="4" style="646" customWidth="1"/>
    <col min="5127" max="5127" width="2.5" style="646" customWidth="1"/>
    <col min="5128" max="5128" width="3.5" style="646" customWidth="1"/>
    <col min="5129" max="5133" width="19" style="646" customWidth="1"/>
    <col min="5134" max="5134" width="18.625" style="646" customWidth="1"/>
    <col min="5135" max="5135" width="5" style="646" customWidth="1"/>
    <col min="5136" max="5136" width="8.125" style="646" customWidth="1"/>
    <col min="5137" max="5380" width="9" style="646"/>
    <col min="5381" max="5381" width="8.125" style="646" customWidth="1"/>
    <col min="5382" max="5382" width="4" style="646" customWidth="1"/>
    <col min="5383" max="5383" width="2.5" style="646" customWidth="1"/>
    <col min="5384" max="5384" width="3.5" style="646" customWidth="1"/>
    <col min="5385" max="5389" width="19" style="646" customWidth="1"/>
    <col min="5390" max="5390" width="18.625" style="646" customWidth="1"/>
    <col min="5391" max="5391" width="5" style="646" customWidth="1"/>
    <col min="5392" max="5392" width="8.125" style="646" customWidth="1"/>
    <col min="5393" max="5636" width="9" style="646"/>
    <col min="5637" max="5637" width="8.125" style="646" customWidth="1"/>
    <col min="5638" max="5638" width="4" style="646" customWidth="1"/>
    <col min="5639" max="5639" width="2.5" style="646" customWidth="1"/>
    <col min="5640" max="5640" width="3.5" style="646" customWidth="1"/>
    <col min="5641" max="5645" width="19" style="646" customWidth="1"/>
    <col min="5646" max="5646" width="18.625" style="646" customWidth="1"/>
    <col min="5647" max="5647" width="5" style="646" customWidth="1"/>
    <col min="5648" max="5648" width="8.125" style="646" customWidth="1"/>
    <col min="5649" max="5892" width="9" style="646"/>
    <col min="5893" max="5893" width="8.125" style="646" customWidth="1"/>
    <col min="5894" max="5894" width="4" style="646" customWidth="1"/>
    <col min="5895" max="5895" width="2.5" style="646" customWidth="1"/>
    <col min="5896" max="5896" width="3.5" style="646" customWidth="1"/>
    <col min="5897" max="5901" width="19" style="646" customWidth="1"/>
    <col min="5902" max="5902" width="18.625" style="646" customWidth="1"/>
    <col min="5903" max="5903" width="5" style="646" customWidth="1"/>
    <col min="5904" max="5904" width="8.125" style="646" customWidth="1"/>
    <col min="5905" max="6148" width="9" style="646"/>
    <col min="6149" max="6149" width="8.125" style="646" customWidth="1"/>
    <col min="6150" max="6150" width="4" style="646" customWidth="1"/>
    <col min="6151" max="6151" width="2.5" style="646" customWidth="1"/>
    <col min="6152" max="6152" width="3.5" style="646" customWidth="1"/>
    <col min="6153" max="6157" width="19" style="646" customWidth="1"/>
    <col min="6158" max="6158" width="18.625" style="646" customWidth="1"/>
    <col min="6159" max="6159" width="5" style="646" customWidth="1"/>
    <col min="6160" max="6160" width="8.125" style="646" customWidth="1"/>
    <col min="6161" max="6404" width="9" style="646"/>
    <col min="6405" max="6405" width="8.125" style="646" customWidth="1"/>
    <col min="6406" max="6406" width="4" style="646" customWidth="1"/>
    <col min="6407" max="6407" width="2.5" style="646" customWidth="1"/>
    <col min="6408" max="6408" width="3.5" style="646" customWidth="1"/>
    <col min="6409" max="6413" width="19" style="646" customWidth="1"/>
    <col min="6414" max="6414" width="18.625" style="646" customWidth="1"/>
    <col min="6415" max="6415" width="5" style="646" customWidth="1"/>
    <col min="6416" max="6416" width="8.125" style="646" customWidth="1"/>
    <col min="6417" max="6660" width="9" style="646"/>
    <col min="6661" max="6661" width="8.125" style="646" customWidth="1"/>
    <col min="6662" max="6662" width="4" style="646" customWidth="1"/>
    <col min="6663" max="6663" width="2.5" style="646" customWidth="1"/>
    <col min="6664" max="6664" width="3.5" style="646" customWidth="1"/>
    <col min="6665" max="6669" width="19" style="646" customWidth="1"/>
    <col min="6670" max="6670" width="18.625" style="646" customWidth="1"/>
    <col min="6671" max="6671" width="5" style="646" customWidth="1"/>
    <col min="6672" max="6672" width="8.125" style="646" customWidth="1"/>
    <col min="6673" max="6916" width="9" style="646"/>
    <col min="6917" max="6917" width="8.125" style="646" customWidth="1"/>
    <col min="6918" max="6918" width="4" style="646" customWidth="1"/>
    <col min="6919" max="6919" width="2.5" style="646" customWidth="1"/>
    <col min="6920" max="6920" width="3.5" style="646" customWidth="1"/>
    <col min="6921" max="6925" width="19" style="646" customWidth="1"/>
    <col min="6926" max="6926" width="18.625" style="646" customWidth="1"/>
    <col min="6927" max="6927" width="5" style="646" customWidth="1"/>
    <col min="6928" max="6928" width="8.125" style="646" customWidth="1"/>
    <col min="6929" max="7172" width="9" style="646"/>
    <col min="7173" max="7173" width="8.125" style="646" customWidth="1"/>
    <col min="7174" max="7174" width="4" style="646" customWidth="1"/>
    <col min="7175" max="7175" width="2.5" style="646" customWidth="1"/>
    <col min="7176" max="7176" width="3.5" style="646" customWidth="1"/>
    <col min="7177" max="7181" width="19" style="646" customWidth="1"/>
    <col min="7182" max="7182" width="18.625" style="646" customWidth="1"/>
    <col min="7183" max="7183" width="5" style="646" customWidth="1"/>
    <col min="7184" max="7184" width="8.125" style="646" customWidth="1"/>
    <col min="7185" max="7428" width="9" style="646"/>
    <col min="7429" max="7429" width="8.125" style="646" customWidth="1"/>
    <col min="7430" max="7430" width="4" style="646" customWidth="1"/>
    <col min="7431" max="7431" width="2.5" style="646" customWidth="1"/>
    <col min="7432" max="7432" width="3.5" style="646" customWidth="1"/>
    <col min="7433" max="7437" width="19" style="646" customWidth="1"/>
    <col min="7438" max="7438" width="18.625" style="646" customWidth="1"/>
    <col min="7439" max="7439" width="5" style="646" customWidth="1"/>
    <col min="7440" max="7440" width="8.125" style="646" customWidth="1"/>
    <col min="7441" max="7684" width="9" style="646"/>
    <col min="7685" max="7685" width="8.125" style="646" customWidth="1"/>
    <col min="7686" max="7686" width="4" style="646" customWidth="1"/>
    <col min="7687" max="7687" width="2.5" style="646" customWidth="1"/>
    <col min="7688" max="7688" width="3.5" style="646" customWidth="1"/>
    <col min="7689" max="7693" width="19" style="646" customWidth="1"/>
    <col min="7694" max="7694" width="18.625" style="646" customWidth="1"/>
    <col min="7695" max="7695" width="5" style="646" customWidth="1"/>
    <col min="7696" max="7696" width="8.125" style="646" customWidth="1"/>
    <col min="7697" max="7940" width="9" style="646"/>
    <col min="7941" max="7941" width="8.125" style="646" customWidth="1"/>
    <col min="7942" max="7942" width="4" style="646" customWidth="1"/>
    <col min="7943" max="7943" width="2.5" style="646" customWidth="1"/>
    <col min="7944" max="7944" width="3.5" style="646" customWidth="1"/>
    <col min="7945" max="7949" width="19" style="646" customWidth="1"/>
    <col min="7950" max="7950" width="18.625" style="646" customWidth="1"/>
    <col min="7951" max="7951" width="5" style="646" customWidth="1"/>
    <col min="7952" max="7952" width="8.125" style="646" customWidth="1"/>
    <col min="7953" max="8196" width="9" style="646"/>
    <col min="8197" max="8197" width="8.125" style="646" customWidth="1"/>
    <col min="8198" max="8198" width="4" style="646" customWidth="1"/>
    <col min="8199" max="8199" width="2.5" style="646" customWidth="1"/>
    <col min="8200" max="8200" width="3.5" style="646" customWidth="1"/>
    <col min="8201" max="8205" width="19" style="646" customWidth="1"/>
    <col min="8206" max="8206" width="18.625" style="646" customWidth="1"/>
    <col min="8207" max="8207" width="5" style="646" customWidth="1"/>
    <col min="8208" max="8208" width="8.125" style="646" customWidth="1"/>
    <col min="8209" max="8452" width="9" style="646"/>
    <col min="8453" max="8453" width="8.125" style="646" customWidth="1"/>
    <col min="8454" max="8454" width="4" style="646" customWidth="1"/>
    <col min="8455" max="8455" width="2.5" style="646" customWidth="1"/>
    <col min="8456" max="8456" width="3.5" style="646" customWidth="1"/>
    <col min="8457" max="8461" width="19" style="646" customWidth="1"/>
    <col min="8462" max="8462" width="18.625" style="646" customWidth="1"/>
    <col min="8463" max="8463" width="5" style="646" customWidth="1"/>
    <col min="8464" max="8464" width="8.125" style="646" customWidth="1"/>
    <col min="8465" max="8708" width="9" style="646"/>
    <col min="8709" max="8709" width="8.125" style="646" customWidth="1"/>
    <col min="8710" max="8710" width="4" style="646" customWidth="1"/>
    <col min="8711" max="8711" width="2.5" style="646" customWidth="1"/>
    <col min="8712" max="8712" width="3.5" style="646" customWidth="1"/>
    <col min="8713" max="8717" width="19" style="646" customWidth="1"/>
    <col min="8718" max="8718" width="18.625" style="646" customWidth="1"/>
    <col min="8719" max="8719" width="5" style="646" customWidth="1"/>
    <col min="8720" max="8720" width="8.125" style="646" customWidth="1"/>
    <col min="8721" max="8964" width="9" style="646"/>
    <col min="8965" max="8965" width="8.125" style="646" customWidth="1"/>
    <col min="8966" max="8966" width="4" style="646" customWidth="1"/>
    <col min="8967" max="8967" width="2.5" style="646" customWidth="1"/>
    <col min="8968" max="8968" width="3.5" style="646" customWidth="1"/>
    <col min="8969" max="8973" width="19" style="646" customWidth="1"/>
    <col min="8974" max="8974" width="18.625" style="646" customWidth="1"/>
    <col min="8975" max="8975" width="5" style="646" customWidth="1"/>
    <col min="8976" max="8976" width="8.125" style="646" customWidth="1"/>
    <col min="8977" max="9220" width="9" style="646"/>
    <col min="9221" max="9221" width="8.125" style="646" customWidth="1"/>
    <col min="9222" max="9222" width="4" style="646" customWidth="1"/>
    <col min="9223" max="9223" width="2.5" style="646" customWidth="1"/>
    <col min="9224" max="9224" width="3.5" style="646" customWidth="1"/>
    <col min="9225" max="9229" width="19" style="646" customWidth="1"/>
    <col min="9230" max="9230" width="18.625" style="646" customWidth="1"/>
    <col min="9231" max="9231" width="5" style="646" customWidth="1"/>
    <col min="9232" max="9232" width="8.125" style="646" customWidth="1"/>
    <col min="9233" max="9476" width="9" style="646"/>
    <col min="9477" max="9477" width="8.125" style="646" customWidth="1"/>
    <col min="9478" max="9478" width="4" style="646" customWidth="1"/>
    <col min="9479" max="9479" width="2.5" style="646" customWidth="1"/>
    <col min="9480" max="9480" width="3.5" style="646" customWidth="1"/>
    <col min="9481" max="9485" width="19" style="646" customWidth="1"/>
    <col min="9486" max="9486" width="18.625" style="646" customWidth="1"/>
    <col min="9487" max="9487" width="5" style="646" customWidth="1"/>
    <col min="9488" max="9488" width="8.125" style="646" customWidth="1"/>
    <col min="9489" max="9732" width="9" style="646"/>
    <col min="9733" max="9733" width="8.125" style="646" customWidth="1"/>
    <col min="9734" max="9734" width="4" style="646" customWidth="1"/>
    <col min="9735" max="9735" width="2.5" style="646" customWidth="1"/>
    <col min="9736" max="9736" width="3.5" style="646" customWidth="1"/>
    <col min="9737" max="9741" width="19" style="646" customWidth="1"/>
    <col min="9742" max="9742" width="18.625" style="646" customWidth="1"/>
    <col min="9743" max="9743" width="5" style="646" customWidth="1"/>
    <col min="9744" max="9744" width="8.125" style="646" customWidth="1"/>
    <col min="9745" max="9988" width="9" style="646"/>
    <col min="9989" max="9989" width="8.125" style="646" customWidth="1"/>
    <col min="9990" max="9990" width="4" style="646" customWidth="1"/>
    <col min="9991" max="9991" width="2.5" style="646" customWidth="1"/>
    <col min="9992" max="9992" width="3.5" style="646" customWidth="1"/>
    <col min="9993" max="9997" width="19" style="646" customWidth="1"/>
    <col min="9998" max="9998" width="18.625" style="646" customWidth="1"/>
    <col min="9999" max="9999" width="5" style="646" customWidth="1"/>
    <col min="10000" max="10000" width="8.125" style="646" customWidth="1"/>
    <col min="10001" max="10244" width="9" style="646"/>
    <col min="10245" max="10245" width="8.125" style="646" customWidth="1"/>
    <col min="10246" max="10246" width="4" style="646" customWidth="1"/>
    <col min="10247" max="10247" width="2.5" style="646" customWidth="1"/>
    <col min="10248" max="10248" width="3.5" style="646" customWidth="1"/>
    <col min="10249" max="10253" width="19" style="646" customWidth="1"/>
    <col min="10254" max="10254" width="18.625" style="646" customWidth="1"/>
    <col min="10255" max="10255" width="5" style="646" customWidth="1"/>
    <col min="10256" max="10256" width="8.125" style="646" customWidth="1"/>
    <col min="10257" max="10500" width="9" style="646"/>
    <col min="10501" max="10501" width="8.125" style="646" customWidth="1"/>
    <col min="10502" max="10502" width="4" style="646" customWidth="1"/>
    <col min="10503" max="10503" width="2.5" style="646" customWidth="1"/>
    <col min="10504" max="10504" width="3.5" style="646" customWidth="1"/>
    <col min="10505" max="10509" width="19" style="646" customWidth="1"/>
    <col min="10510" max="10510" width="18.625" style="646" customWidth="1"/>
    <col min="10511" max="10511" width="5" style="646" customWidth="1"/>
    <col min="10512" max="10512" width="8.125" style="646" customWidth="1"/>
    <col min="10513" max="10756" width="9" style="646"/>
    <col min="10757" max="10757" width="8.125" style="646" customWidth="1"/>
    <col min="10758" max="10758" width="4" style="646" customWidth="1"/>
    <col min="10759" max="10759" width="2.5" style="646" customWidth="1"/>
    <col min="10760" max="10760" width="3.5" style="646" customWidth="1"/>
    <col min="10761" max="10765" width="19" style="646" customWidth="1"/>
    <col min="10766" max="10766" width="18.625" style="646" customWidth="1"/>
    <col min="10767" max="10767" width="5" style="646" customWidth="1"/>
    <col min="10768" max="10768" width="8.125" style="646" customWidth="1"/>
    <col min="10769" max="11012" width="9" style="646"/>
    <col min="11013" max="11013" width="8.125" style="646" customWidth="1"/>
    <col min="11014" max="11014" width="4" style="646" customWidth="1"/>
    <col min="11015" max="11015" width="2.5" style="646" customWidth="1"/>
    <col min="11016" max="11016" width="3.5" style="646" customWidth="1"/>
    <col min="11017" max="11021" width="19" style="646" customWidth="1"/>
    <col min="11022" max="11022" width="18.625" style="646" customWidth="1"/>
    <col min="11023" max="11023" width="5" style="646" customWidth="1"/>
    <col min="11024" max="11024" width="8.125" style="646" customWidth="1"/>
    <col min="11025" max="11268" width="9" style="646"/>
    <col min="11269" max="11269" width="8.125" style="646" customWidth="1"/>
    <col min="11270" max="11270" width="4" style="646" customWidth="1"/>
    <col min="11271" max="11271" width="2.5" style="646" customWidth="1"/>
    <col min="11272" max="11272" width="3.5" style="646" customWidth="1"/>
    <col min="11273" max="11277" width="19" style="646" customWidth="1"/>
    <col min="11278" max="11278" width="18.625" style="646" customWidth="1"/>
    <col min="11279" max="11279" width="5" style="646" customWidth="1"/>
    <col min="11280" max="11280" width="8.125" style="646" customWidth="1"/>
    <col min="11281" max="11524" width="9" style="646"/>
    <col min="11525" max="11525" width="8.125" style="646" customWidth="1"/>
    <col min="11526" max="11526" width="4" style="646" customWidth="1"/>
    <col min="11527" max="11527" width="2.5" style="646" customWidth="1"/>
    <col min="11528" max="11528" width="3.5" style="646" customWidth="1"/>
    <col min="11529" max="11533" width="19" style="646" customWidth="1"/>
    <col min="11534" max="11534" width="18.625" style="646" customWidth="1"/>
    <col min="11535" max="11535" width="5" style="646" customWidth="1"/>
    <col min="11536" max="11536" width="8.125" style="646" customWidth="1"/>
    <col min="11537" max="11780" width="9" style="646"/>
    <col min="11781" max="11781" width="8.125" style="646" customWidth="1"/>
    <col min="11782" max="11782" width="4" style="646" customWidth="1"/>
    <col min="11783" max="11783" width="2.5" style="646" customWidth="1"/>
    <col min="11784" max="11784" width="3.5" style="646" customWidth="1"/>
    <col min="11785" max="11789" width="19" style="646" customWidth="1"/>
    <col min="11790" max="11790" width="18.625" style="646" customWidth="1"/>
    <col min="11791" max="11791" width="5" style="646" customWidth="1"/>
    <col min="11792" max="11792" width="8.125" style="646" customWidth="1"/>
    <col min="11793" max="12036" width="9" style="646"/>
    <col min="12037" max="12037" width="8.125" style="646" customWidth="1"/>
    <col min="12038" max="12038" width="4" style="646" customWidth="1"/>
    <col min="12039" max="12039" width="2.5" style="646" customWidth="1"/>
    <col min="12040" max="12040" width="3.5" style="646" customWidth="1"/>
    <col min="12041" max="12045" width="19" style="646" customWidth="1"/>
    <col min="12046" max="12046" width="18.625" style="646" customWidth="1"/>
    <col min="12047" max="12047" width="5" style="646" customWidth="1"/>
    <col min="12048" max="12048" width="8.125" style="646" customWidth="1"/>
    <col min="12049" max="12292" width="9" style="646"/>
    <col min="12293" max="12293" width="8.125" style="646" customWidth="1"/>
    <col min="12294" max="12294" width="4" style="646" customWidth="1"/>
    <col min="12295" max="12295" width="2.5" style="646" customWidth="1"/>
    <col min="12296" max="12296" width="3.5" style="646" customWidth="1"/>
    <col min="12297" max="12301" width="19" style="646" customWidth="1"/>
    <col min="12302" max="12302" width="18.625" style="646" customWidth="1"/>
    <col min="12303" max="12303" width="5" style="646" customWidth="1"/>
    <col min="12304" max="12304" width="8.125" style="646" customWidth="1"/>
    <col min="12305" max="12548" width="9" style="646"/>
    <col min="12549" max="12549" width="8.125" style="646" customWidth="1"/>
    <col min="12550" max="12550" width="4" style="646" customWidth="1"/>
    <col min="12551" max="12551" width="2.5" style="646" customWidth="1"/>
    <col min="12552" max="12552" width="3.5" style="646" customWidth="1"/>
    <col min="12553" max="12557" width="19" style="646" customWidth="1"/>
    <col min="12558" max="12558" width="18.625" style="646" customWidth="1"/>
    <col min="12559" max="12559" width="5" style="646" customWidth="1"/>
    <col min="12560" max="12560" width="8.125" style="646" customWidth="1"/>
    <col min="12561" max="12804" width="9" style="646"/>
    <col min="12805" max="12805" width="8.125" style="646" customWidth="1"/>
    <col min="12806" max="12806" width="4" style="646" customWidth="1"/>
    <col min="12807" max="12807" width="2.5" style="646" customWidth="1"/>
    <col min="12808" max="12808" width="3.5" style="646" customWidth="1"/>
    <col min="12809" max="12813" width="19" style="646" customWidth="1"/>
    <col min="12814" max="12814" width="18.625" style="646" customWidth="1"/>
    <col min="12815" max="12815" width="5" style="646" customWidth="1"/>
    <col min="12816" max="12816" width="8.125" style="646" customWidth="1"/>
    <col min="12817" max="13060" width="9" style="646"/>
    <col min="13061" max="13061" width="8.125" style="646" customWidth="1"/>
    <col min="13062" max="13062" width="4" style="646" customWidth="1"/>
    <col min="13063" max="13063" width="2.5" style="646" customWidth="1"/>
    <col min="13064" max="13064" width="3.5" style="646" customWidth="1"/>
    <col min="13065" max="13069" width="19" style="646" customWidth="1"/>
    <col min="13070" max="13070" width="18.625" style="646" customWidth="1"/>
    <col min="13071" max="13071" width="5" style="646" customWidth="1"/>
    <col min="13072" max="13072" width="8.125" style="646" customWidth="1"/>
    <col min="13073" max="13316" width="9" style="646"/>
    <col min="13317" max="13317" width="8.125" style="646" customWidth="1"/>
    <col min="13318" max="13318" width="4" style="646" customWidth="1"/>
    <col min="13319" max="13319" width="2.5" style="646" customWidth="1"/>
    <col min="13320" max="13320" width="3.5" style="646" customWidth="1"/>
    <col min="13321" max="13325" width="19" style="646" customWidth="1"/>
    <col min="13326" max="13326" width="18.625" style="646" customWidth="1"/>
    <col min="13327" max="13327" width="5" style="646" customWidth="1"/>
    <col min="13328" max="13328" width="8.125" style="646" customWidth="1"/>
    <col min="13329" max="13572" width="9" style="646"/>
    <col min="13573" max="13573" width="8.125" style="646" customWidth="1"/>
    <col min="13574" max="13574" width="4" style="646" customWidth="1"/>
    <col min="13575" max="13575" width="2.5" style="646" customWidth="1"/>
    <col min="13576" max="13576" width="3.5" style="646" customWidth="1"/>
    <col min="13577" max="13581" width="19" style="646" customWidth="1"/>
    <col min="13582" max="13582" width="18.625" style="646" customWidth="1"/>
    <col min="13583" max="13583" width="5" style="646" customWidth="1"/>
    <col min="13584" max="13584" width="8.125" style="646" customWidth="1"/>
    <col min="13585" max="13828" width="9" style="646"/>
    <col min="13829" max="13829" width="8.125" style="646" customWidth="1"/>
    <col min="13830" max="13830" width="4" style="646" customWidth="1"/>
    <col min="13831" max="13831" width="2.5" style="646" customWidth="1"/>
    <col min="13832" max="13832" width="3.5" style="646" customWidth="1"/>
    <col min="13833" max="13837" width="19" style="646" customWidth="1"/>
    <col min="13838" max="13838" width="18.625" style="646" customWidth="1"/>
    <col min="13839" max="13839" width="5" style="646" customWidth="1"/>
    <col min="13840" max="13840" width="8.125" style="646" customWidth="1"/>
    <col min="13841" max="14084" width="9" style="646"/>
    <col min="14085" max="14085" width="8.125" style="646" customWidth="1"/>
    <col min="14086" max="14086" width="4" style="646" customWidth="1"/>
    <col min="14087" max="14087" width="2.5" style="646" customWidth="1"/>
    <col min="14088" max="14088" width="3.5" style="646" customWidth="1"/>
    <col min="14089" max="14093" width="19" style="646" customWidth="1"/>
    <col min="14094" max="14094" width="18.625" style="646" customWidth="1"/>
    <col min="14095" max="14095" width="5" style="646" customWidth="1"/>
    <col min="14096" max="14096" width="8.125" style="646" customWidth="1"/>
    <col min="14097" max="14340" width="9" style="646"/>
    <col min="14341" max="14341" width="8.125" style="646" customWidth="1"/>
    <col min="14342" max="14342" width="4" style="646" customWidth="1"/>
    <col min="14343" max="14343" width="2.5" style="646" customWidth="1"/>
    <col min="14344" max="14344" width="3.5" style="646" customWidth="1"/>
    <col min="14345" max="14349" width="19" style="646" customWidth="1"/>
    <col min="14350" max="14350" width="18.625" style="646" customWidth="1"/>
    <col min="14351" max="14351" width="5" style="646" customWidth="1"/>
    <col min="14352" max="14352" width="8.125" style="646" customWidth="1"/>
    <col min="14353" max="14596" width="9" style="646"/>
    <col min="14597" max="14597" width="8.125" style="646" customWidth="1"/>
    <col min="14598" max="14598" width="4" style="646" customWidth="1"/>
    <col min="14599" max="14599" width="2.5" style="646" customWidth="1"/>
    <col min="14600" max="14600" width="3.5" style="646" customWidth="1"/>
    <col min="14601" max="14605" width="19" style="646" customWidth="1"/>
    <col min="14606" max="14606" width="18.625" style="646" customWidth="1"/>
    <col min="14607" max="14607" width="5" style="646" customWidth="1"/>
    <col min="14608" max="14608" width="8.125" style="646" customWidth="1"/>
    <col min="14609" max="14852" width="9" style="646"/>
    <col min="14853" max="14853" width="8.125" style="646" customWidth="1"/>
    <col min="14854" max="14854" width="4" style="646" customWidth="1"/>
    <col min="14855" max="14855" width="2.5" style="646" customWidth="1"/>
    <col min="14856" max="14856" width="3.5" style="646" customWidth="1"/>
    <col min="14857" max="14861" width="19" style="646" customWidth="1"/>
    <col min="14862" max="14862" width="18.625" style="646" customWidth="1"/>
    <col min="14863" max="14863" width="5" style="646" customWidth="1"/>
    <col min="14864" max="14864" width="8.125" style="646" customWidth="1"/>
    <col min="14865" max="15108" width="9" style="646"/>
    <col min="15109" max="15109" width="8.125" style="646" customWidth="1"/>
    <col min="15110" max="15110" width="4" style="646" customWidth="1"/>
    <col min="15111" max="15111" width="2.5" style="646" customWidth="1"/>
    <col min="15112" max="15112" width="3.5" style="646" customWidth="1"/>
    <col min="15113" max="15117" width="19" style="646" customWidth="1"/>
    <col min="15118" max="15118" width="18.625" style="646" customWidth="1"/>
    <col min="15119" max="15119" width="5" style="646" customWidth="1"/>
    <col min="15120" max="15120" width="8.125" style="646" customWidth="1"/>
    <col min="15121" max="15364" width="9" style="646"/>
    <col min="15365" max="15365" width="8.125" style="646" customWidth="1"/>
    <col min="15366" max="15366" width="4" style="646" customWidth="1"/>
    <col min="15367" max="15367" width="2.5" style="646" customWidth="1"/>
    <col min="15368" max="15368" width="3.5" style="646" customWidth="1"/>
    <col min="15369" max="15373" width="19" style="646" customWidth="1"/>
    <col min="15374" max="15374" width="18.625" style="646" customWidth="1"/>
    <col min="15375" max="15375" width="5" style="646" customWidth="1"/>
    <col min="15376" max="15376" width="8.125" style="646" customWidth="1"/>
    <col min="15377" max="15620" width="9" style="646"/>
    <col min="15621" max="15621" width="8.125" style="646" customWidth="1"/>
    <col min="15622" max="15622" width="4" style="646" customWidth="1"/>
    <col min="15623" max="15623" width="2.5" style="646" customWidth="1"/>
    <col min="15624" max="15624" width="3.5" style="646" customWidth="1"/>
    <col min="15625" max="15629" width="19" style="646" customWidth="1"/>
    <col min="15630" max="15630" width="18.625" style="646" customWidth="1"/>
    <col min="15631" max="15631" width="5" style="646" customWidth="1"/>
    <col min="15632" max="15632" width="8.125" style="646" customWidth="1"/>
    <col min="15633" max="15876" width="9" style="646"/>
    <col min="15877" max="15877" width="8.125" style="646" customWidth="1"/>
    <col min="15878" max="15878" width="4" style="646" customWidth="1"/>
    <col min="15879" max="15879" width="2.5" style="646" customWidth="1"/>
    <col min="15880" max="15880" width="3.5" style="646" customWidth="1"/>
    <col min="15881" max="15885" width="19" style="646" customWidth="1"/>
    <col min="15886" max="15886" width="18.625" style="646" customWidth="1"/>
    <col min="15887" max="15887" width="5" style="646" customWidth="1"/>
    <col min="15888" max="15888" width="8.125" style="646" customWidth="1"/>
    <col min="15889" max="16132" width="9" style="646"/>
    <col min="16133" max="16133" width="8.125" style="646" customWidth="1"/>
    <col min="16134" max="16134" width="4" style="646" customWidth="1"/>
    <col min="16135" max="16135" width="2.5" style="646" customWidth="1"/>
    <col min="16136" max="16136" width="3.5" style="646" customWidth="1"/>
    <col min="16137" max="16141" width="19" style="646" customWidth="1"/>
    <col min="16142" max="16142" width="18.625" style="646" customWidth="1"/>
    <col min="16143" max="16143" width="5" style="646" customWidth="1"/>
    <col min="16144" max="16144" width="8.125" style="646" customWidth="1"/>
    <col min="16145" max="16384" width="9" style="646"/>
  </cols>
  <sheetData>
    <row r="1" spans="1:17" s="1019" customFormat="1" ht="12" customHeight="1">
      <c r="A1" s="1015"/>
      <c r="B1" s="1016"/>
      <c r="C1" s="1016"/>
      <c r="D1" s="1016"/>
      <c r="E1" s="1016"/>
      <c r="F1" s="1016"/>
      <c r="G1" s="1016"/>
      <c r="H1" s="1016"/>
      <c r="I1" s="1016"/>
      <c r="J1" s="1016"/>
      <c r="K1" s="1016"/>
      <c r="L1" s="1016"/>
      <c r="M1" s="1016"/>
      <c r="N1" s="1016"/>
      <c r="O1" s="1016"/>
      <c r="P1" s="1017"/>
      <c r="Q1" s="1018"/>
    </row>
    <row r="2" spans="1:17" s="1019" customFormat="1" ht="34.5" customHeight="1">
      <c r="A2" s="1020" t="s">
        <v>649</v>
      </c>
      <c r="B2" s="1021"/>
      <c r="C2" s="1021"/>
      <c r="D2" s="1021"/>
      <c r="E2" s="1021"/>
      <c r="F2" s="1021"/>
      <c r="G2" s="1021"/>
      <c r="H2" s="1021"/>
      <c r="I2" s="1021"/>
      <c r="J2" s="1021"/>
      <c r="K2" s="1021"/>
      <c r="L2" s="1021"/>
      <c r="M2" s="1021"/>
      <c r="N2" s="1021"/>
      <c r="O2" s="1021"/>
      <c r="P2" s="1022"/>
      <c r="Q2" s="1018"/>
    </row>
    <row r="3" spans="1:17" s="1019" customFormat="1" ht="15" customHeight="1">
      <c r="A3" s="1023" t="s">
        <v>650</v>
      </c>
      <c r="B3" s="1024"/>
      <c r="C3" s="1024"/>
      <c r="D3" s="1024"/>
      <c r="E3" s="1024"/>
      <c r="F3" s="1024"/>
      <c r="G3" s="1024"/>
      <c r="H3" s="1024"/>
      <c r="I3" s="1024"/>
      <c r="J3" s="1024"/>
      <c r="K3" s="1024"/>
      <c r="L3" s="1024"/>
      <c r="M3" s="1024"/>
      <c r="N3" s="1024"/>
      <c r="O3" s="1024"/>
      <c r="P3" s="1025"/>
      <c r="Q3" s="1018"/>
    </row>
    <row r="4" spans="1:17" s="1030" customFormat="1" ht="17.25" customHeight="1">
      <c r="A4" s="1026"/>
      <c r="B4" s="1027"/>
      <c r="C4" s="1027"/>
      <c r="D4" s="1028"/>
      <c r="E4" s="1028"/>
      <c r="F4" s="1028"/>
      <c r="G4" s="1028"/>
      <c r="H4" s="1028"/>
      <c r="I4" s="1028"/>
      <c r="J4" s="1028"/>
      <c r="K4" s="1028"/>
      <c r="L4" s="1028"/>
      <c r="M4" s="1028"/>
      <c r="N4" s="1028"/>
      <c r="O4" s="1028"/>
      <c r="P4" s="1029" t="s">
        <v>508</v>
      </c>
      <c r="Q4" s="1018"/>
    </row>
    <row r="5" spans="1:17" s="1030" customFormat="1" ht="19.5" customHeight="1">
      <c r="A5" s="1031" t="s">
        <v>16</v>
      </c>
      <c r="B5" s="1032"/>
      <c r="C5" s="1032"/>
      <c r="D5" s="1032"/>
      <c r="E5" s="1032"/>
      <c r="F5" s="1032"/>
      <c r="G5" s="1032"/>
      <c r="H5" s="1032"/>
      <c r="I5" s="1032"/>
      <c r="J5" s="1032"/>
      <c r="K5" s="1032"/>
      <c r="L5" s="1032"/>
      <c r="M5" s="1032"/>
      <c r="N5" s="1032"/>
      <c r="O5" s="1032"/>
      <c r="P5" s="1033"/>
      <c r="Q5" s="1018"/>
    </row>
    <row r="6" spans="1:17" ht="19.5" customHeight="1">
      <c r="A6" s="1034"/>
      <c r="B6" s="1035" t="s">
        <v>62</v>
      </c>
      <c r="C6" s="1036"/>
      <c r="D6" s="1036"/>
      <c r="E6" s="1036"/>
      <c r="F6" s="1036"/>
      <c r="G6" s="1036"/>
      <c r="H6" s="1037"/>
      <c r="I6" s="1038"/>
      <c r="J6" s="1039"/>
      <c r="K6" s="1038"/>
      <c r="L6" s="1039"/>
      <c r="M6" s="1038"/>
      <c r="N6" s="1039"/>
      <c r="O6" s="1038"/>
      <c r="P6" s="1040"/>
    </row>
    <row r="7" spans="1:17" ht="19.5" customHeight="1">
      <c r="A7" s="1034"/>
      <c r="B7" s="1042"/>
      <c r="C7" s="1042" t="s">
        <v>509</v>
      </c>
      <c r="D7" s="1036"/>
      <c r="E7" s="1043" t="s">
        <v>510</v>
      </c>
      <c r="F7" s="1043"/>
      <c r="G7" s="1044"/>
      <c r="H7" s="1037"/>
      <c r="I7" s="1045"/>
      <c r="J7" s="1046"/>
      <c r="K7" s="1045"/>
      <c r="L7" s="1046"/>
      <c r="M7" s="1045"/>
      <c r="N7" s="1046"/>
      <c r="O7" s="1045"/>
      <c r="P7" s="1040"/>
    </row>
    <row r="8" spans="1:17" ht="19.5" customHeight="1">
      <c r="A8" s="1047"/>
      <c r="B8" s="1042"/>
      <c r="C8" s="1042"/>
      <c r="D8" s="1036" t="s">
        <v>511</v>
      </c>
      <c r="E8" s="1036"/>
      <c r="F8" s="1048" t="s">
        <v>17</v>
      </c>
      <c r="G8" s="1048"/>
      <c r="H8" s="1037"/>
      <c r="I8" s="1045"/>
      <c r="J8" s="1046"/>
      <c r="K8" s="1045">
        <v>23726795</v>
      </c>
      <c r="L8" s="1046"/>
      <c r="M8" s="1045"/>
      <c r="N8" s="1046"/>
      <c r="O8" s="1045"/>
      <c r="P8" s="1040"/>
    </row>
    <row r="9" spans="1:17" s="1052" customFormat="1" ht="19.5" customHeight="1">
      <c r="A9" s="1049"/>
      <c r="B9" s="1050"/>
      <c r="C9" s="1050"/>
      <c r="D9" s="1050" t="s">
        <v>512</v>
      </c>
      <c r="E9" s="1050"/>
      <c r="F9" s="1048" t="s">
        <v>18</v>
      </c>
      <c r="G9" s="1048"/>
      <c r="H9" s="1037"/>
      <c r="I9" s="1045">
        <f>89648278+24914140-1</f>
        <v>114562417</v>
      </c>
      <c r="J9" s="1046"/>
      <c r="K9" s="1045"/>
      <c r="L9" s="1046"/>
      <c r="M9" s="1045"/>
      <c r="N9" s="1046"/>
      <c r="O9" s="1045"/>
      <c r="P9" s="1040"/>
      <c r="Q9" s="1051"/>
    </row>
    <row r="10" spans="1:17" s="1052" customFormat="1" ht="19.5" customHeight="1">
      <c r="A10" s="1053"/>
      <c r="B10" s="1042"/>
      <c r="C10" s="1042"/>
      <c r="D10" s="1050"/>
      <c r="E10" s="1050"/>
      <c r="F10" s="1048" t="s">
        <v>19</v>
      </c>
      <c r="G10" s="1048"/>
      <c r="H10" s="1037"/>
      <c r="I10" s="1054">
        <v>-57436738</v>
      </c>
      <c r="J10" s="1046"/>
      <c r="K10" s="1045">
        <f>SUM(I9:I10)</f>
        <v>57125679</v>
      </c>
      <c r="L10" s="1046"/>
      <c r="M10" s="1045"/>
      <c r="N10" s="1046"/>
      <c r="O10" s="1045"/>
      <c r="P10" s="1040"/>
      <c r="Q10" s="1051"/>
    </row>
    <row r="11" spans="1:17" s="1052" customFormat="1" ht="19.5" customHeight="1">
      <c r="A11" s="1053"/>
      <c r="B11" s="1042"/>
      <c r="C11" s="1042"/>
      <c r="D11" s="1050" t="s">
        <v>395</v>
      </c>
      <c r="E11" s="1050"/>
      <c r="F11" s="1048" t="s">
        <v>20</v>
      </c>
      <c r="G11" s="1048"/>
      <c r="H11" s="1037"/>
      <c r="I11" s="1045">
        <f>1314059+4982827+1</f>
        <v>6296887</v>
      </c>
      <c r="J11" s="1046"/>
      <c r="K11" s="1045"/>
      <c r="L11" s="1046"/>
      <c r="M11" s="1045"/>
      <c r="N11" s="1046"/>
      <c r="O11" s="1045"/>
      <c r="P11" s="1040"/>
      <c r="Q11" s="1051"/>
    </row>
    <row r="12" spans="1:17" s="1052" customFormat="1" ht="19.5" customHeight="1">
      <c r="A12" s="1053"/>
      <c r="B12" s="1050"/>
      <c r="C12" s="1050"/>
      <c r="D12" s="1050"/>
      <c r="E12" s="1050"/>
      <c r="F12" s="1048" t="s">
        <v>19</v>
      </c>
      <c r="G12" s="1048"/>
      <c r="H12" s="1037"/>
      <c r="I12" s="1054">
        <v>-758739</v>
      </c>
      <c r="J12" s="1046"/>
      <c r="K12" s="1045">
        <f>SUM(I11:I12)</f>
        <v>5538148</v>
      </c>
      <c r="L12" s="1046"/>
      <c r="M12" s="1045"/>
      <c r="N12" s="1046"/>
      <c r="O12" s="1045"/>
      <c r="P12" s="1040"/>
      <c r="Q12" s="1051"/>
    </row>
    <row r="13" spans="1:17" s="1052" customFormat="1" ht="19.5" customHeight="1">
      <c r="A13" s="1053"/>
      <c r="B13" s="1042"/>
      <c r="C13" s="1042"/>
      <c r="D13" s="1050" t="s">
        <v>513</v>
      </c>
      <c r="E13" s="1050"/>
      <c r="F13" s="1048" t="s">
        <v>288</v>
      </c>
      <c r="G13" s="1048"/>
      <c r="H13" s="1037"/>
      <c r="I13" s="1045">
        <f>17458042+1</f>
        <v>17458043</v>
      </c>
      <c r="J13" s="1046"/>
      <c r="K13" s="1045"/>
      <c r="L13" s="1046"/>
      <c r="M13" s="1045"/>
      <c r="N13" s="1046"/>
      <c r="O13" s="1045"/>
      <c r="P13" s="1040"/>
      <c r="Q13" s="1051"/>
    </row>
    <row r="14" spans="1:17" s="1052" customFormat="1" ht="19.5" customHeight="1">
      <c r="A14" s="1053"/>
      <c r="B14" s="1050"/>
      <c r="C14" s="1050"/>
      <c r="D14" s="1050"/>
      <c r="E14" s="1050"/>
      <c r="F14" s="1048" t="s">
        <v>19</v>
      </c>
      <c r="G14" s="1048"/>
      <c r="H14" s="1037"/>
      <c r="I14" s="1054">
        <v>-9172070</v>
      </c>
      <c r="J14" s="1046"/>
      <c r="K14" s="1045">
        <f>SUM(I13:I14)</f>
        <v>8285973</v>
      </c>
      <c r="L14" s="1046"/>
      <c r="M14" s="1045"/>
      <c r="N14" s="1046"/>
      <c r="O14" s="1045"/>
      <c r="P14" s="1040"/>
      <c r="Q14" s="1051"/>
    </row>
    <row r="15" spans="1:17" s="1052" customFormat="1" ht="19.5" customHeight="1">
      <c r="A15" s="1053"/>
      <c r="B15" s="1050"/>
      <c r="C15" s="1050"/>
      <c r="D15" s="1050" t="s">
        <v>397</v>
      </c>
      <c r="E15" s="1050"/>
      <c r="F15" s="1048" t="s">
        <v>289</v>
      </c>
      <c r="G15" s="1048"/>
      <c r="H15" s="1037"/>
      <c r="I15" s="1045">
        <v>41523</v>
      </c>
      <c r="J15" s="1046"/>
      <c r="K15" s="1045"/>
      <c r="L15" s="1046"/>
      <c r="M15" s="1045"/>
      <c r="N15" s="1046"/>
      <c r="O15" s="1045"/>
      <c r="P15" s="1040"/>
      <c r="Q15" s="1051"/>
    </row>
    <row r="16" spans="1:17" s="1052" customFormat="1" ht="19.5" customHeight="1">
      <c r="A16" s="1053"/>
      <c r="B16" s="1050"/>
      <c r="C16" s="1050"/>
      <c r="D16" s="1050"/>
      <c r="E16" s="1050"/>
      <c r="F16" s="1048" t="s">
        <v>19</v>
      </c>
      <c r="G16" s="1048"/>
      <c r="H16" s="1037"/>
      <c r="I16" s="1054">
        <v>-34579</v>
      </c>
      <c r="J16" s="1046"/>
      <c r="K16" s="1054">
        <f>SUM(I15:I16)</f>
        <v>6944</v>
      </c>
      <c r="L16" s="1046"/>
      <c r="M16" s="1045"/>
      <c r="N16" s="1046"/>
      <c r="O16" s="1045"/>
      <c r="P16" s="1040"/>
      <c r="Q16" s="1051"/>
    </row>
    <row r="17" spans="1:17" s="1052" customFormat="1" ht="19.5" hidden="1" customHeight="1">
      <c r="A17" s="1053"/>
      <c r="B17" s="1042"/>
      <c r="C17" s="1042"/>
      <c r="D17" s="1050" t="s">
        <v>398</v>
      </c>
      <c r="E17" s="1050"/>
      <c r="F17" s="1048" t="s">
        <v>21</v>
      </c>
      <c r="G17" s="1048"/>
      <c r="H17" s="1037"/>
      <c r="I17" s="1045"/>
      <c r="J17" s="1046"/>
      <c r="K17" s="1054"/>
      <c r="L17" s="1046"/>
      <c r="M17" s="1045"/>
      <c r="N17" s="1046"/>
      <c r="O17" s="1045"/>
      <c r="P17" s="1040"/>
      <c r="Q17" s="1051"/>
    </row>
    <row r="18" spans="1:17" ht="19.5" customHeight="1">
      <c r="A18" s="1034"/>
      <c r="B18" s="1042"/>
      <c r="C18" s="1042"/>
      <c r="D18" s="1036"/>
      <c r="E18" s="1043" t="s">
        <v>22</v>
      </c>
      <c r="F18" s="1043"/>
      <c r="G18" s="1044"/>
      <c r="H18" s="1037"/>
      <c r="I18" s="1045"/>
      <c r="J18" s="1046"/>
      <c r="K18" s="1045"/>
      <c r="L18" s="1046"/>
      <c r="M18" s="1045">
        <f>SUM(K7:K17)</f>
        <v>94683539</v>
      </c>
      <c r="N18" s="1046"/>
      <c r="O18" s="1045"/>
      <c r="P18" s="1040"/>
    </row>
    <row r="19" spans="1:17" ht="19.5" customHeight="1">
      <c r="A19" s="1034"/>
      <c r="B19" s="1042"/>
      <c r="C19" s="1042" t="s">
        <v>399</v>
      </c>
      <c r="D19" s="1036"/>
      <c r="E19" s="1043" t="s">
        <v>23</v>
      </c>
      <c r="F19" s="1043"/>
      <c r="G19" s="1044"/>
      <c r="H19" s="1037"/>
      <c r="I19" s="1045"/>
      <c r="J19" s="1046"/>
      <c r="K19" s="1046"/>
      <c r="L19" s="1046"/>
      <c r="M19" s="1045"/>
      <c r="N19" s="1046"/>
      <c r="O19" s="1045"/>
      <c r="P19" s="1040"/>
    </row>
    <row r="20" spans="1:17" s="1052" customFormat="1" ht="19.5" customHeight="1">
      <c r="A20" s="1049"/>
      <c r="B20" s="1050"/>
      <c r="C20" s="1050"/>
      <c r="D20" s="1050" t="s">
        <v>393</v>
      </c>
      <c r="E20" s="1050"/>
      <c r="F20" s="1048" t="s">
        <v>514</v>
      </c>
      <c r="G20" s="1048"/>
      <c r="H20" s="1037"/>
      <c r="I20" s="1045"/>
      <c r="J20" s="1046"/>
      <c r="K20" s="1054">
        <v>76934</v>
      </c>
      <c r="L20" s="1046"/>
      <c r="M20" s="1045"/>
      <c r="N20" s="1046"/>
      <c r="O20" s="1045"/>
      <c r="P20" s="1040"/>
      <c r="Q20" s="1051"/>
    </row>
    <row r="21" spans="1:17" s="1052" customFormat="1" ht="19.5" customHeight="1">
      <c r="A21" s="1053"/>
      <c r="B21" s="1050"/>
      <c r="C21" s="1050"/>
      <c r="D21" s="1050"/>
      <c r="E21" s="1043" t="s">
        <v>24</v>
      </c>
      <c r="F21" s="1043"/>
      <c r="G21" s="1044"/>
      <c r="H21" s="1037"/>
      <c r="I21" s="1045"/>
      <c r="J21" s="1046"/>
      <c r="K21" s="1045"/>
      <c r="L21" s="1046"/>
      <c r="M21" s="1045">
        <f>SUM(K19:K20)</f>
        <v>76934</v>
      </c>
      <c r="N21" s="1046"/>
      <c r="O21" s="1045"/>
      <c r="P21" s="1040"/>
      <c r="Q21" s="1051"/>
    </row>
    <row r="22" spans="1:17" ht="19.5" customHeight="1">
      <c r="A22" s="1034"/>
      <c r="B22" s="1042"/>
      <c r="C22" s="1042" t="s">
        <v>400</v>
      </c>
      <c r="D22" s="1036"/>
      <c r="E22" s="1043" t="s">
        <v>25</v>
      </c>
      <c r="F22" s="1043"/>
      <c r="G22" s="1044"/>
      <c r="H22" s="1037"/>
      <c r="I22" s="1045"/>
      <c r="J22" s="1046"/>
      <c r="K22" s="1045"/>
      <c r="L22" s="1046"/>
      <c r="M22" s="1045"/>
      <c r="N22" s="1046"/>
      <c r="O22" s="1045"/>
      <c r="P22" s="1040"/>
    </row>
    <row r="23" spans="1:17" s="1052" customFormat="1" ht="19.5" customHeight="1">
      <c r="A23" s="1053"/>
      <c r="B23" s="1050"/>
      <c r="C23" s="1050"/>
      <c r="D23" s="1050" t="s">
        <v>393</v>
      </c>
      <c r="E23" s="1050"/>
      <c r="F23" s="1048" t="s">
        <v>26</v>
      </c>
      <c r="G23" s="1048"/>
      <c r="H23" s="1037"/>
      <c r="I23" s="1045"/>
      <c r="J23" s="1046"/>
      <c r="K23" s="1045">
        <v>35280</v>
      </c>
      <c r="L23" s="1046"/>
      <c r="M23" s="1045"/>
      <c r="N23" s="1046"/>
      <c r="O23" s="1045"/>
      <c r="P23" s="1040"/>
      <c r="Q23" s="1051"/>
    </row>
    <row r="24" spans="1:17" s="1052" customFormat="1" ht="19.5" customHeight="1">
      <c r="A24" s="1053"/>
      <c r="B24" s="1042"/>
      <c r="C24" s="1042"/>
      <c r="D24" s="1050" t="s">
        <v>394</v>
      </c>
      <c r="E24" s="1050"/>
      <c r="F24" s="1048" t="s">
        <v>290</v>
      </c>
      <c r="G24" s="1048"/>
      <c r="H24" s="1037"/>
      <c r="I24" s="1045"/>
      <c r="J24" s="1046"/>
      <c r="K24" s="1045">
        <v>4588</v>
      </c>
      <c r="L24" s="1046"/>
      <c r="M24" s="1045"/>
      <c r="N24" s="1046"/>
      <c r="O24" s="1045"/>
      <c r="P24" s="1040"/>
      <c r="Q24" s="1051"/>
    </row>
    <row r="25" spans="1:17" s="1052" customFormat="1" ht="19.5" customHeight="1">
      <c r="A25" s="1053"/>
      <c r="B25" s="1042"/>
      <c r="C25" s="1042"/>
      <c r="D25" s="1050" t="s">
        <v>395</v>
      </c>
      <c r="E25" s="1050"/>
      <c r="F25" s="1048" t="s">
        <v>291</v>
      </c>
      <c r="G25" s="1048"/>
      <c r="H25" s="1037"/>
      <c r="I25" s="1045"/>
      <c r="J25" s="1046"/>
      <c r="K25" s="1045">
        <v>3472342</v>
      </c>
      <c r="L25" s="1046"/>
      <c r="M25" s="1045"/>
      <c r="N25" s="1046"/>
      <c r="O25" s="1045"/>
      <c r="P25" s="1040"/>
      <c r="Q25" s="1051"/>
    </row>
    <row r="26" spans="1:17" s="1052" customFormat="1" ht="19.5" customHeight="1">
      <c r="A26" s="1053"/>
      <c r="B26" s="1042"/>
      <c r="C26" s="1042"/>
      <c r="D26" s="1050" t="s">
        <v>396</v>
      </c>
      <c r="E26" s="1050"/>
      <c r="F26" s="1048" t="s">
        <v>486</v>
      </c>
      <c r="G26" s="1048"/>
      <c r="H26" s="1037"/>
      <c r="I26" s="1045">
        <v>11702</v>
      </c>
      <c r="J26" s="1046"/>
      <c r="K26" s="1045"/>
      <c r="L26" s="1046"/>
      <c r="M26" s="1045"/>
      <c r="N26" s="1046"/>
      <c r="O26" s="1045"/>
      <c r="P26" s="1055"/>
      <c r="Q26" s="1051"/>
    </row>
    <row r="27" spans="1:17" s="1052" customFormat="1" ht="19.5" customHeight="1">
      <c r="A27" s="1053"/>
      <c r="B27" s="1042"/>
      <c r="C27" s="1042"/>
      <c r="D27" s="1050"/>
      <c r="E27" s="1050"/>
      <c r="F27" s="1048" t="s">
        <v>27</v>
      </c>
      <c r="G27" s="1048"/>
      <c r="H27" s="1037"/>
      <c r="I27" s="1054">
        <v>-11702</v>
      </c>
      <c r="J27" s="1046"/>
      <c r="K27" s="1045">
        <f>SUM(I26:I27)</f>
        <v>0</v>
      </c>
      <c r="L27" s="1046"/>
      <c r="M27" s="1045"/>
      <c r="N27" s="1046"/>
      <c r="O27" s="1045"/>
      <c r="P27" s="1055"/>
      <c r="Q27" s="1051"/>
    </row>
    <row r="28" spans="1:17" s="1052" customFormat="1" ht="19.5" customHeight="1">
      <c r="A28" s="1053"/>
      <c r="B28" s="1042"/>
      <c r="C28" s="1042"/>
      <c r="D28" s="1050" t="s">
        <v>397</v>
      </c>
      <c r="E28" s="1050"/>
      <c r="F28" s="1048" t="s">
        <v>487</v>
      </c>
      <c r="G28" s="1048"/>
      <c r="H28" s="1037"/>
      <c r="I28" s="1045">
        <v>37057</v>
      </c>
      <c r="J28" s="1046"/>
      <c r="K28" s="1045"/>
      <c r="L28" s="1046"/>
      <c r="M28" s="1045"/>
      <c r="N28" s="1046"/>
      <c r="O28" s="1045"/>
      <c r="P28" s="1055"/>
      <c r="Q28" s="1051"/>
    </row>
    <row r="29" spans="1:17" s="1052" customFormat="1" ht="18" customHeight="1" thickBot="1">
      <c r="A29" s="1056"/>
      <c r="B29" s="1057"/>
      <c r="C29" s="1057"/>
      <c r="D29" s="1058"/>
      <c r="E29" s="1058"/>
      <c r="F29" s="1059"/>
      <c r="G29" s="1059"/>
      <c r="H29" s="1060"/>
      <c r="I29" s="1061"/>
      <c r="J29" s="1061"/>
      <c r="K29" s="1061"/>
      <c r="L29" s="1061"/>
      <c r="M29" s="1061"/>
      <c r="N29" s="1061"/>
      <c r="O29" s="1061"/>
      <c r="P29" s="1062"/>
      <c r="Q29" s="1051"/>
    </row>
    <row r="30" spans="1:17" s="1052" customFormat="1" ht="9" customHeight="1">
      <c r="A30" s="1063"/>
      <c r="B30" s="1064"/>
      <c r="C30" s="1064"/>
      <c r="D30" s="1065"/>
      <c r="E30" s="1065"/>
      <c r="F30" s="1066"/>
      <c r="G30" s="1066"/>
      <c r="H30" s="1067"/>
      <c r="I30" s="1068"/>
      <c r="J30" s="1068"/>
      <c r="K30" s="1068"/>
      <c r="L30" s="1068"/>
      <c r="M30" s="1068"/>
      <c r="N30" s="1068"/>
      <c r="O30" s="1068"/>
      <c r="P30" s="1069"/>
      <c r="Q30" s="1051"/>
    </row>
    <row r="31" spans="1:17" s="1052" customFormat="1" ht="19.5" customHeight="1">
      <c r="A31" s="1053"/>
      <c r="C31" s="1042"/>
      <c r="D31" s="1050"/>
      <c r="E31" s="1050"/>
      <c r="F31" s="1070" t="s">
        <v>27</v>
      </c>
      <c r="G31" s="1070"/>
      <c r="H31" s="1037"/>
      <c r="I31" s="1054">
        <v>-37057</v>
      </c>
      <c r="J31" s="1046"/>
      <c r="K31" s="1054">
        <f>SUM(I28:I31)</f>
        <v>0</v>
      </c>
      <c r="L31" s="1046"/>
      <c r="M31" s="1045"/>
      <c r="N31" s="1046"/>
      <c r="O31" s="1045"/>
      <c r="P31" s="1055"/>
      <c r="Q31" s="1051"/>
    </row>
    <row r="32" spans="1:17" s="1052" customFormat="1" ht="19.5" customHeight="1">
      <c r="A32" s="1053"/>
      <c r="B32" s="1042"/>
      <c r="C32" s="1050"/>
      <c r="D32" s="1050"/>
      <c r="E32" s="1043" t="s">
        <v>29</v>
      </c>
      <c r="F32" s="1043"/>
      <c r="G32" s="1071"/>
      <c r="H32" s="1037"/>
      <c r="I32" s="1045"/>
      <c r="J32" s="1046"/>
      <c r="K32" s="1045"/>
      <c r="L32" s="1046"/>
      <c r="M32" s="1054">
        <f>SUM(K22:K25)</f>
        <v>3512210</v>
      </c>
      <c r="N32" s="1046"/>
      <c r="O32" s="1045"/>
      <c r="P32" s="1055"/>
      <c r="Q32" s="1051"/>
    </row>
    <row r="33" spans="1:17" s="1052" customFormat="1" ht="19.5" customHeight="1">
      <c r="A33" s="1053"/>
      <c r="B33" s="1050"/>
      <c r="C33" s="1050"/>
      <c r="D33" s="1050"/>
      <c r="E33" s="1043" t="s">
        <v>28</v>
      </c>
      <c r="F33" s="1043"/>
      <c r="G33" s="1044"/>
      <c r="H33" s="1037"/>
      <c r="I33" s="1045"/>
      <c r="J33" s="1046"/>
      <c r="K33" s="1045"/>
      <c r="L33" s="1046"/>
      <c r="M33" s="1045"/>
      <c r="N33" s="1046"/>
      <c r="O33" s="1045">
        <f>SUM(M5:M32)</f>
        <v>98272683</v>
      </c>
      <c r="P33" s="1040"/>
      <c r="Q33" s="1051"/>
    </row>
    <row r="34" spans="1:17" ht="19.5" customHeight="1">
      <c r="A34" s="1034"/>
      <c r="B34" s="1035" t="s">
        <v>63</v>
      </c>
      <c r="C34" s="1036"/>
      <c r="D34" s="1036"/>
      <c r="E34" s="1036"/>
      <c r="F34" s="1036"/>
      <c r="G34" s="1036"/>
      <c r="H34" s="1037"/>
      <c r="I34" s="1045"/>
      <c r="J34" s="1046"/>
      <c r="K34" s="1045"/>
      <c r="L34" s="1046"/>
      <c r="M34" s="1045"/>
      <c r="N34" s="1046"/>
      <c r="O34" s="1045"/>
      <c r="P34" s="1040"/>
    </row>
    <row r="35" spans="1:17" ht="19.5" customHeight="1">
      <c r="A35" s="1034"/>
      <c r="B35" s="1042"/>
      <c r="C35" s="1042" t="s">
        <v>515</v>
      </c>
      <c r="D35" s="1036"/>
      <c r="E35" s="1043" t="s">
        <v>30</v>
      </c>
      <c r="F35" s="1043"/>
      <c r="G35" s="1044"/>
      <c r="H35" s="1037"/>
      <c r="I35" s="1045"/>
      <c r="J35" s="1046"/>
      <c r="K35" s="1045"/>
      <c r="L35" s="1046"/>
      <c r="M35" s="1045">
        <v>790852</v>
      </c>
      <c r="N35" s="1046"/>
      <c r="O35" s="1045"/>
      <c r="P35" s="1040"/>
    </row>
    <row r="36" spans="1:17" s="1052" customFormat="1" ht="19.5" customHeight="1">
      <c r="A36" s="1053"/>
      <c r="B36" s="1050"/>
      <c r="C36" s="1072" t="s">
        <v>399</v>
      </c>
      <c r="D36" s="1050"/>
      <c r="E36" s="1043" t="s">
        <v>31</v>
      </c>
      <c r="F36" s="1043"/>
      <c r="G36" s="1044"/>
      <c r="H36" s="1037"/>
      <c r="I36" s="1045"/>
      <c r="J36" s="1046"/>
      <c r="K36" s="1045">
        <f>5319218+96233</f>
        <v>5415451</v>
      </c>
      <c r="L36" s="1046"/>
      <c r="M36" s="1045"/>
      <c r="N36" s="1046"/>
      <c r="O36" s="1045"/>
      <c r="P36" s="1040"/>
      <c r="Q36" s="1041"/>
    </row>
    <row r="37" spans="1:17" s="1052" customFormat="1" ht="19.5" customHeight="1">
      <c r="A37" s="1053"/>
      <c r="B37" s="1050"/>
      <c r="C37" s="1050"/>
      <c r="D37" s="1050"/>
      <c r="E37" s="1043" t="s">
        <v>27</v>
      </c>
      <c r="F37" s="1043"/>
      <c r="G37" s="1044"/>
      <c r="H37" s="1037"/>
      <c r="I37" s="1045"/>
      <c r="J37" s="1046"/>
      <c r="K37" s="1054">
        <v>-20322</v>
      </c>
      <c r="L37" s="1046"/>
      <c r="M37" s="1045">
        <f>SUM(K36:K37)</f>
        <v>5395129</v>
      </c>
      <c r="N37" s="1046"/>
      <c r="O37" s="1045"/>
      <c r="P37" s="1040"/>
      <c r="Q37" s="1051"/>
    </row>
    <row r="38" spans="1:17" s="1052" customFormat="1" ht="19.5" hidden="1" customHeight="1">
      <c r="A38" s="1053"/>
      <c r="B38" s="1042"/>
      <c r="C38" s="1042"/>
      <c r="D38" s="1050"/>
      <c r="E38" s="1043"/>
      <c r="F38" s="1043"/>
      <c r="G38" s="1044"/>
      <c r="H38" s="1037"/>
      <c r="I38" s="1045"/>
      <c r="J38" s="1046"/>
      <c r="K38" s="1045"/>
      <c r="L38" s="1046"/>
      <c r="M38" s="1045"/>
      <c r="N38" s="1046"/>
      <c r="O38" s="1045"/>
      <c r="P38" s="1040"/>
      <c r="Q38" s="1051"/>
    </row>
    <row r="39" spans="1:17" s="1052" customFormat="1" ht="19.5" customHeight="1">
      <c r="A39" s="1053"/>
      <c r="B39" s="1042"/>
      <c r="C39" s="1042" t="s">
        <v>400</v>
      </c>
      <c r="D39" s="1050"/>
      <c r="E39" s="1043" t="s">
        <v>32</v>
      </c>
      <c r="F39" s="1043"/>
      <c r="G39" s="1044"/>
      <c r="H39" s="1037"/>
      <c r="I39" s="1045"/>
      <c r="J39" s="1046"/>
      <c r="K39" s="1045"/>
      <c r="L39" s="1046"/>
      <c r="M39" s="1045">
        <v>241851</v>
      </c>
      <c r="N39" s="1046"/>
      <c r="O39" s="1045"/>
      <c r="P39" s="1040"/>
      <c r="Q39" s="1051"/>
    </row>
    <row r="40" spans="1:17" s="1052" customFormat="1" ht="19.5" customHeight="1">
      <c r="A40" s="1053"/>
      <c r="B40" s="1050"/>
      <c r="C40" s="1042" t="s">
        <v>402</v>
      </c>
      <c r="D40" s="1050"/>
      <c r="E40" s="1043" t="s">
        <v>294</v>
      </c>
      <c r="F40" s="1043"/>
      <c r="G40" s="1044"/>
      <c r="H40" s="1037"/>
      <c r="I40" s="1045"/>
      <c r="J40" s="1046"/>
      <c r="K40" s="1045"/>
      <c r="L40" s="1046"/>
      <c r="M40" s="1045">
        <v>40981</v>
      </c>
      <c r="N40" s="1046"/>
      <c r="O40" s="1045"/>
      <c r="P40" s="1040"/>
      <c r="Q40" s="1051"/>
    </row>
    <row r="41" spans="1:17" s="1052" customFormat="1" ht="19.5" customHeight="1">
      <c r="A41" s="1053"/>
      <c r="B41" s="1042"/>
      <c r="C41" s="1042" t="s">
        <v>403</v>
      </c>
      <c r="D41" s="1050"/>
      <c r="E41" s="1043" t="s">
        <v>33</v>
      </c>
      <c r="F41" s="1043"/>
      <c r="G41" s="1044"/>
      <c r="H41" s="1037"/>
      <c r="I41" s="1045"/>
      <c r="J41" s="1046"/>
      <c r="K41" s="1045"/>
      <c r="L41" s="1046"/>
      <c r="M41" s="1045">
        <v>884</v>
      </c>
      <c r="N41" s="1046"/>
      <c r="O41" s="1045"/>
      <c r="P41" s="1040"/>
      <c r="Q41" s="1051"/>
    </row>
    <row r="42" spans="1:17" s="1052" customFormat="1" ht="19.5" customHeight="1">
      <c r="A42" s="1053"/>
      <c r="B42" s="1050"/>
      <c r="C42" s="1042" t="s">
        <v>404</v>
      </c>
      <c r="D42" s="1050"/>
      <c r="E42" s="1043" t="s">
        <v>297</v>
      </c>
      <c r="F42" s="1043"/>
      <c r="G42" s="1044"/>
      <c r="H42" s="1037"/>
      <c r="I42" s="1045"/>
      <c r="J42" s="1046"/>
      <c r="K42" s="1045"/>
      <c r="L42" s="1046"/>
      <c r="M42" s="1045">
        <v>7405950</v>
      </c>
      <c r="N42" s="1046"/>
      <c r="O42" s="1045"/>
      <c r="P42" s="1040"/>
      <c r="Q42" s="1051"/>
    </row>
    <row r="43" spans="1:17" s="1052" customFormat="1" ht="19.5" customHeight="1">
      <c r="A43" s="1053"/>
      <c r="B43" s="1050"/>
      <c r="C43" s="1042" t="s">
        <v>476</v>
      </c>
      <c r="D43" s="1050"/>
      <c r="E43" s="1043" t="s">
        <v>477</v>
      </c>
      <c r="F43" s="1043"/>
      <c r="G43" s="1044"/>
      <c r="H43" s="1037"/>
      <c r="I43" s="1045"/>
      <c r="J43" s="1046"/>
      <c r="K43" s="1045"/>
      <c r="L43" s="1046"/>
      <c r="M43" s="1054">
        <f>-7405950-96233</f>
        <v>-7502183</v>
      </c>
      <c r="N43" s="1046"/>
      <c r="O43" s="1045"/>
      <c r="P43" s="1040"/>
      <c r="Q43" s="1051"/>
    </row>
    <row r="44" spans="1:17" s="1052" customFormat="1" ht="19.5" customHeight="1">
      <c r="A44" s="1053"/>
      <c r="B44" s="1050"/>
      <c r="C44" s="1050"/>
      <c r="D44" s="1050"/>
      <c r="E44" s="1043" t="s">
        <v>34</v>
      </c>
      <c r="F44" s="1043"/>
      <c r="G44" s="1044"/>
      <c r="H44" s="1037"/>
      <c r="I44" s="1045"/>
      <c r="J44" s="1046"/>
      <c r="K44" s="1045"/>
      <c r="L44" s="1046"/>
      <c r="M44" s="1045"/>
      <c r="N44" s="1046"/>
      <c r="O44" s="1054">
        <f>SUM(M35:M43)</f>
        <v>6373464</v>
      </c>
      <c r="P44" s="1040"/>
      <c r="Q44" s="1051"/>
    </row>
    <row r="45" spans="1:17" s="1052" customFormat="1" ht="19.5" customHeight="1" thickBot="1">
      <c r="A45" s="1053"/>
      <c r="B45" s="1042"/>
      <c r="C45" s="1042"/>
      <c r="D45" s="1050"/>
      <c r="E45" s="1043" t="s">
        <v>35</v>
      </c>
      <c r="F45" s="1043"/>
      <c r="G45" s="1044"/>
      <c r="H45" s="1037"/>
      <c r="I45" s="1045"/>
      <c r="J45" s="1046"/>
      <c r="K45" s="1045"/>
      <c r="L45" s="1046"/>
      <c r="M45" s="1045"/>
      <c r="N45" s="1046"/>
      <c r="O45" s="1073">
        <f>SUM(O33,O44)</f>
        <v>104646147</v>
      </c>
      <c r="P45" s="1040"/>
      <c r="Q45" s="1051"/>
    </row>
    <row r="46" spans="1:17" s="1052" customFormat="1" ht="19.5" customHeight="1" thickTop="1">
      <c r="A46" s="1053"/>
      <c r="B46" s="1042"/>
      <c r="C46" s="1042"/>
      <c r="D46" s="1050"/>
      <c r="E46" s="1043"/>
      <c r="F46" s="1043"/>
      <c r="G46" s="1044"/>
      <c r="H46" s="1037"/>
      <c r="I46" s="1038"/>
      <c r="J46" s="1039"/>
      <c r="K46" s="1038"/>
      <c r="L46" s="1039"/>
      <c r="M46" s="1038"/>
      <c r="N46" s="1039"/>
      <c r="O46" s="1038"/>
      <c r="P46" s="1040"/>
      <c r="Q46" s="1051"/>
    </row>
    <row r="47" spans="1:17" s="1052" customFormat="1" ht="19.5" customHeight="1">
      <c r="A47" s="1053"/>
      <c r="B47" s="1042"/>
      <c r="C47" s="1042"/>
      <c r="D47" s="1050"/>
      <c r="E47" s="1044"/>
      <c r="F47" s="1044"/>
      <c r="G47" s="1044"/>
      <c r="H47" s="1037"/>
      <c r="I47" s="1038"/>
      <c r="J47" s="1039"/>
      <c r="K47" s="1038"/>
      <c r="L47" s="1039"/>
      <c r="M47" s="1038"/>
      <c r="N47" s="1039"/>
      <c r="O47" s="1038"/>
      <c r="P47" s="1040"/>
      <c r="Q47" s="1051"/>
    </row>
    <row r="48" spans="1:17" s="1052" customFormat="1" ht="19.5" customHeight="1">
      <c r="A48" s="1053"/>
      <c r="B48" s="1042"/>
      <c r="C48" s="1042"/>
      <c r="D48" s="1050"/>
      <c r="E48" s="1044"/>
      <c r="F48" s="1044"/>
      <c r="G48" s="1044"/>
      <c r="H48" s="1037"/>
      <c r="I48" s="1038"/>
      <c r="J48" s="1039"/>
      <c r="K48" s="1038"/>
      <c r="L48" s="1039"/>
      <c r="M48" s="1038"/>
      <c r="N48" s="1039"/>
      <c r="O48" s="1038"/>
      <c r="P48" s="1040"/>
      <c r="Q48" s="1051"/>
    </row>
    <row r="49" spans="1:17" s="1052" customFormat="1" ht="19.5" customHeight="1">
      <c r="A49" s="1053"/>
      <c r="B49" s="1042"/>
      <c r="C49" s="1042"/>
      <c r="D49" s="1050"/>
      <c r="E49" s="1044"/>
      <c r="F49" s="1044"/>
      <c r="G49" s="1044"/>
      <c r="H49" s="1037"/>
      <c r="I49" s="1038"/>
      <c r="J49" s="1039"/>
      <c r="K49" s="1038"/>
      <c r="L49" s="1039"/>
      <c r="M49" s="1038"/>
      <c r="N49" s="1039"/>
      <c r="O49" s="1038"/>
      <c r="P49" s="1040"/>
      <c r="Q49" s="1051"/>
    </row>
    <row r="50" spans="1:17" s="1052" customFormat="1" ht="19.5" customHeight="1">
      <c r="A50" s="1053"/>
      <c r="B50" s="1042"/>
      <c r="C50" s="1042"/>
      <c r="D50" s="1050"/>
      <c r="E50" s="1044"/>
      <c r="F50" s="1044"/>
      <c r="G50" s="1044"/>
      <c r="H50" s="1037"/>
      <c r="I50" s="1038"/>
      <c r="J50" s="1039"/>
      <c r="K50" s="1038"/>
      <c r="L50" s="1039"/>
      <c r="M50" s="1038"/>
      <c r="N50" s="1039"/>
      <c r="O50" s="1038"/>
      <c r="P50" s="1040"/>
      <c r="Q50" s="1051"/>
    </row>
    <row r="51" spans="1:17" s="1052" customFormat="1" ht="19.5" customHeight="1">
      <c r="A51" s="1053"/>
      <c r="B51" s="1042"/>
      <c r="C51" s="1042"/>
      <c r="D51" s="1050"/>
      <c r="E51" s="1044"/>
      <c r="F51" s="1044"/>
      <c r="G51" s="1044"/>
      <c r="H51" s="1037"/>
      <c r="I51" s="1038"/>
      <c r="J51" s="1039"/>
      <c r="K51" s="1038"/>
      <c r="L51" s="1039"/>
      <c r="M51" s="1038"/>
      <c r="N51" s="1039"/>
      <c r="O51" s="1038"/>
      <c r="P51" s="1040"/>
      <c r="Q51" s="1051"/>
    </row>
    <row r="52" spans="1:17" s="1052" customFormat="1" ht="19.5" customHeight="1">
      <c r="A52" s="1053"/>
      <c r="B52" s="1042"/>
      <c r="C52" s="1042"/>
      <c r="D52" s="1050"/>
      <c r="E52" s="1044"/>
      <c r="F52" s="1044"/>
      <c r="G52" s="1044"/>
      <c r="H52" s="1037"/>
      <c r="I52" s="1038"/>
      <c r="J52" s="1039"/>
      <c r="K52" s="1038"/>
      <c r="L52" s="1039"/>
      <c r="M52" s="1038"/>
      <c r="N52" s="1039"/>
      <c r="O52" s="1038"/>
      <c r="P52" s="1040"/>
      <c r="Q52" s="1051"/>
    </row>
    <row r="53" spans="1:17" s="1052" customFormat="1" ht="19.5" customHeight="1">
      <c r="A53" s="1053"/>
      <c r="B53" s="1042"/>
      <c r="C53" s="1042"/>
      <c r="D53" s="1050"/>
      <c r="E53" s="1044"/>
      <c r="F53" s="1044"/>
      <c r="G53" s="1044"/>
      <c r="H53" s="1037"/>
      <c r="I53" s="1038"/>
      <c r="J53" s="1039"/>
      <c r="K53" s="1038"/>
      <c r="L53" s="1039"/>
      <c r="M53" s="1038"/>
      <c r="N53" s="1039"/>
      <c r="O53" s="1038"/>
      <c r="P53" s="1040"/>
      <c r="Q53" s="1051"/>
    </row>
    <row r="54" spans="1:17" s="1052" customFormat="1" ht="19.5" customHeight="1">
      <c r="A54" s="1053"/>
      <c r="B54" s="1042"/>
      <c r="C54" s="1042"/>
      <c r="D54" s="1050"/>
      <c r="E54" s="1044"/>
      <c r="F54" s="1044"/>
      <c r="G54" s="1044"/>
      <c r="H54" s="1037"/>
      <c r="I54" s="1038"/>
      <c r="J54" s="1039"/>
      <c r="K54" s="1038"/>
      <c r="L54" s="1039"/>
      <c r="M54" s="1038"/>
      <c r="N54" s="1039"/>
      <c r="O54" s="1038"/>
      <c r="P54" s="1040"/>
      <c r="Q54" s="1051"/>
    </row>
    <row r="55" spans="1:17" s="1052" customFormat="1" ht="19.5" customHeight="1">
      <c r="A55" s="1053"/>
      <c r="B55" s="1042"/>
      <c r="C55" s="1042"/>
      <c r="D55" s="1050"/>
      <c r="E55" s="1044"/>
      <c r="F55" s="1044"/>
      <c r="G55" s="1044"/>
      <c r="H55" s="1037"/>
      <c r="I55" s="1038"/>
      <c r="J55" s="1039"/>
      <c r="K55" s="1038"/>
      <c r="L55" s="1039"/>
      <c r="M55" s="1038"/>
      <c r="N55" s="1039"/>
      <c r="O55" s="1038"/>
      <c r="P55" s="1040"/>
      <c r="Q55" s="1051"/>
    </row>
    <row r="56" spans="1:17" s="1052" customFormat="1" ht="19.5" customHeight="1">
      <c r="A56" s="1053"/>
      <c r="B56" s="1042"/>
      <c r="C56" s="1042"/>
      <c r="D56" s="1050"/>
      <c r="E56" s="1044"/>
      <c r="F56" s="1044"/>
      <c r="G56" s="1044"/>
      <c r="H56" s="1037"/>
      <c r="I56" s="1038"/>
      <c r="J56" s="1039"/>
      <c r="K56" s="1038"/>
      <c r="L56" s="1039"/>
      <c r="M56" s="1038"/>
      <c r="N56" s="1039"/>
      <c r="O56" s="1038"/>
      <c r="P56" s="1040"/>
      <c r="Q56" s="1051"/>
    </row>
    <row r="57" spans="1:17" s="1052" customFormat="1" ht="19.5" customHeight="1">
      <c r="A57" s="1053"/>
      <c r="B57" s="1042"/>
      <c r="C57" s="1042"/>
      <c r="D57" s="1050"/>
      <c r="E57" s="1044"/>
      <c r="F57" s="1044"/>
      <c r="G57" s="1044"/>
      <c r="H57" s="1037"/>
      <c r="I57" s="1038"/>
      <c r="J57" s="1039"/>
      <c r="K57" s="1038"/>
      <c r="L57" s="1039"/>
      <c r="M57" s="1038"/>
      <c r="N57" s="1039"/>
      <c r="O57" s="1038"/>
      <c r="P57" s="1040"/>
      <c r="Q57" s="1051"/>
    </row>
    <row r="58" spans="1:17" s="1052" customFormat="1" ht="19.5" customHeight="1">
      <c r="A58" s="1053"/>
      <c r="B58" s="1042"/>
      <c r="C58" s="1042"/>
      <c r="D58" s="1050"/>
      <c r="E58" s="1044"/>
      <c r="F58" s="1044"/>
      <c r="G58" s="1044"/>
      <c r="H58" s="1037"/>
      <c r="I58" s="1038"/>
      <c r="J58" s="1039"/>
      <c r="K58" s="1038"/>
      <c r="L58" s="1039"/>
      <c r="M58" s="1038"/>
      <c r="N58" s="1039"/>
      <c r="O58" s="1038"/>
      <c r="P58" s="1040"/>
      <c r="Q58" s="1051"/>
    </row>
    <row r="59" spans="1:17" s="654" customFormat="1" ht="9" customHeight="1" thickBot="1">
      <c r="A59" s="1074"/>
      <c r="B59" s="1075"/>
      <c r="C59" s="1075"/>
      <c r="D59" s="1076"/>
      <c r="E59" s="1076"/>
      <c r="F59" s="1077"/>
      <c r="G59" s="1077"/>
      <c r="H59" s="1076"/>
      <c r="I59" s="1078"/>
      <c r="J59" s="1078"/>
      <c r="K59" s="1078"/>
      <c r="L59" s="1078"/>
      <c r="M59" s="1078"/>
      <c r="N59" s="1078"/>
      <c r="O59" s="1078"/>
      <c r="P59" s="1079"/>
      <c r="Q59" s="1080"/>
    </row>
    <row r="60" spans="1:17" s="654" customFormat="1" ht="9" customHeight="1">
      <c r="A60" s="1081"/>
      <c r="B60" s="1082"/>
      <c r="C60" s="1082"/>
      <c r="D60" s="1083"/>
      <c r="E60" s="1083"/>
      <c r="F60" s="1084"/>
      <c r="G60" s="1084"/>
      <c r="H60" s="1083"/>
      <c r="I60" s="1085"/>
      <c r="J60" s="1085"/>
      <c r="K60" s="1085"/>
      <c r="L60" s="1085"/>
      <c r="M60" s="1085"/>
      <c r="N60" s="1085"/>
      <c r="O60" s="1085"/>
      <c r="P60" s="1086"/>
      <c r="Q60" s="1080"/>
    </row>
    <row r="61" spans="1:17" s="1030" customFormat="1" ht="19.5" customHeight="1">
      <c r="A61" s="1031" t="s">
        <v>36</v>
      </c>
      <c r="B61" s="1032"/>
      <c r="C61" s="1032"/>
      <c r="D61" s="1032"/>
      <c r="E61" s="1032"/>
      <c r="F61" s="1032"/>
      <c r="G61" s="1032"/>
      <c r="H61" s="1032"/>
      <c r="I61" s="1032"/>
      <c r="J61" s="1032"/>
      <c r="K61" s="1032"/>
      <c r="L61" s="1032"/>
      <c r="M61" s="1032"/>
      <c r="N61" s="1032"/>
      <c r="O61" s="1032"/>
      <c r="P61" s="1033"/>
      <c r="Q61" s="1018"/>
    </row>
    <row r="62" spans="1:17" ht="19.5" customHeight="1">
      <c r="A62" s="1034"/>
      <c r="B62" s="1035" t="s">
        <v>64</v>
      </c>
      <c r="C62" s="1036"/>
      <c r="D62" s="1036"/>
      <c r="E62" s="1036"/>
      <c r="F62" s="1036"/>
      <c r="G62" s="1036"/>
      <c r="H62" s="1037"/>
      <c r="I62" s="1038"/>
      <c r="J62" s="1039"/>
      <c r="K62" s="1038"/>
      <c r="L62" s="1039"/>
      <c r="M62" s="1038"/>
      <c r="N62" s="1039"/>
      <c r="O62" s="1038"/>
      <c r="P62" s="1040"/>
    </row>
    <row r="63" spans="1:17" ht="19.5" customHeight="1">
      <c r="A63" s="1034"/>
      <c r="B63" s="1042"/>
      <c r="C63" s="1042" t="s">
        <v>391</v>
      </c>
      <c r="D63" s="1036"/>
      <c r="E63" s="1043" t="s">
        <v>37</v>
      </c>
      <c r="F63" s="1043"/>
      <c r="G63" s="1044"/>
      <c r="H63" s="1037"/>
      <c r="I63" s="1045"/>
      <c r="J63" s="1046"/>
      <c r="K63" s="1045"/>
      <c r="L63" s="1046"/>
      <c r="M63" s="1045"/>
      <c r="N63" s="1046"/>
      <c r="O63" s="1045"/>
      <c r="P63" s="1040"/>
    </row>
    <row r="64" spans="1:17" ht="30" customHeight="1">
      <c r="A64" s="1047"/>
      <c r="B64" s="1042"/>
      <c r="C64" s="1042"/>
      <c r="D64" s="1087" t="s">
        <v>393</v>
      </c>
      <c r="E64" s="1036"/>
      <c r="F64" s="1088" t="s">
        <v>67</v>
      </c>
      <c r="G64" s="1088"/>
      <c r="H64" s="1037"/>
      <c r="I64" s="1045"/>
      <c r="J64" s="1046"/>
      <c r="K64" s="1054">
        <v>78015838</v>
      </c>
      <c r="L64" s="1046"/>
      <c r="M64" s="1045"/>
      <c r="N64" s="1046"/>
      <c r="O64" s="1045"/>
      <c r="P64" s="1040"/>
    </row>
    <row r="65" spans="1:17" s="1052" customFormat="1" ht="19.5" customHeight="1">
      <c r="A65" s="1053"/>
      <c r="B65" s="1042"/>
      <c r="C65" s="1042"/>
      <c r="D65" s="1050"/>
      <c r="E65" s="1089" t="s">
        <v>38</v>
      </c>
      <c r="F65" s="1089"/>
      <c r="G65" s="1090"/>
      <c r="H65" s="1037"/>
      <c r="I65" s="1045"/>
      <c r="J65" s="1046"/>
      <c r="K65" s="1045"/>
      <c r="L65" s="1046"/>
      <c r="M65" s="1045">
        <f>SUM(K63:K64)</f>
        <v>78015838</v>
      </c>
      <c r="N65" s="1046"/>
      <c r="O65" s="1045"/>
      <c r="P65" s="1040"/>
      <c r="Q65" s="1051"/>
    </row>
    <row r="66" spans="1:17" ht="19.5" customHeight="1">
      <c r="A66" s="1034"/>
      <c r="B66" s="1042"/>
      <c r="C66" s="1042" t="s">
        <v>399</v>
      </c>
      <c r="D66" s="1036"/>
      <c r="E66" s="1043" t="s">
        <v>39</v>
      </c>
      <c r="F66" s="1043"/>
      <c r="G66" s="1044"/>
      <c r="H66" s="1037"/>
      <c r="I66" s="1045"/>
      <c r="J66" s="1046"/>
      <c r="K66" s="1045"/>
      <c r="L66" s="1046"/>
      <c r="M66" s="1045"/>
      <c r="N66" s="1046"/>
      <c r="O66" s="1045"/>
      <c r="P66" s="1040"/>
    </row>
    <row r="67" spans="1:17" ht="19.5" customHeight="1">
      <c r="A67" s="1047"/>
      <c r="B67" s="1042"/>
      <c r="C67" s="1042"/>
      <c r="D67" s="1036" t="s">
        <v>393</v>
      </c>
      <c r="E67" s="1036"/>
      <c r="F67" s="1048" t="s">
        <v>40</v>
      </c>
      <c r="G67" s="1048"/>
      <c r="H67" s="1037"/>
      <c r="I67" s="1045"/>
      <c r="J67" s="1046"/>
      <c r="K67" s="1054">
        <v>6400291</v>
      </c>
      <c r="L67" s="1046"/>
      <c r="M67" s="1045"/>
      <c r="N67" s="1046"/>
      <c r="O67" s="1045"/>
      <c r="P67" s="1040"/>
    </row>
    <row r="68" spans="1:17" s="1052" customFormat="1" ht="19.5" hidden="1" customHeight="1">
      <c r="A68" s="1049"/>
      <c r="B68" s="1050"/>
      <c r="C68" s="1050"/>
      <c r="D68" s="1050" t="s">
        <v>394</v>
      </c>
      <c r="E68" s="1050"/>
      <c r="F68" s="1048" t="s">
        <v>41</v>
      </c>
      <c r="G68" s="1048"/>
      <c r="H68" s="1037"/>
      <c r="I68" s="1045"/>
      <c r="J68" s="1046"/>
      <c r="K68" s="1054">
        <v>0</v>
      </c>
      <c r="L68" s="1046"/>
      <c r="M68" s="1045"/>
      <c r="N68" s="1046"/>
      <c r="O68" s="1045"/>
      <c r="P68" s="1040"/>
      <c r="Q68" s="1051"/>
    </row>
    <row r="69" spans="1:17" s="1052" customFormat="1" ht="19.5" customHeight="1">
      <c r="A69" s="1049"/>
      <c r="B69" s="1050"/>
      <c r="C69" s="1050"/>
      <c r="D69" s="1050"/>
      <c r="E69" s="1089" t="s">
        <v>42</v>
      </c>
      <c r="F69" s="1089"/>
      <c r="G69" s="1090"/>
      <c r="H69" s="1037"/>
      <c r="I69" s="1045"/>
      <c r="J69" s="1046"/>
      <c r="K69" s="1045"/>
      <c r="L69" s="1046"/>
      <c r="M69" s="1054">
        <f>SUM(K66:K68)</f>
        <v>6400291</v>
      </c>
      <c r="N69" s="1046"/>
      <c r="O69" s="1045"/>
      <c r="P69" s="1040"/>
      <c r="Q69" s="1051"/>
    </row>
    <row r="70" spans="1:17" s="1052" customFormat="1" ht="19.5" customHeight="1">
      <c r="A70" s="1053"/>
      <c r="B70" s="1050"/>
      <c r="C70" s="1050"/>
      <c r="D70" s="1050"/>
      <c r="E70" s="1091" t="s">
        <v>47</v>
      </c>
      <c r="F70" s="1091"/>
      <c r="G70" s="1092"/>
      <c r="H70" s="1037"/>
      <c r="I70" s="1045"/>
      <c r="J70" s="1046"/>
      <c r="K70" s="1045"/>
      <c r="L70" s="1046"/>
      <c r="M70" s="1093"/>
      <c r="N70" s="1046"/>
      <c r="O70" s="1045">
        <f>SUM(M62:M69)</f>
        <v>84416129</v>
      </c>
      <c r="P70" s="1040"/>
      <c r="Q70" s="1051"/>
    </row>
    <row r="71" spans="1:17" ht="19.5" customHeight="1">
      <c r="A71" s="1034"/>
      <c r="B71" s="1035" t="s">
        <v>65</v>
      </c>
      <c r="C71" s="1036"/>
      <c r="D71" s="1036"/>
      <c r="E71" s="1036"/>
      <c r="F71" s="1036"/>
      <c r="G71" s="1036"/>
      <c r="H71" s="1037"/>
      <c r="I71" s="1045"/>
      <c r="J71" s="1046"/>
      <c r="K71" s="1045"/>
      <c r="L71" s="1046"/>
      <c r="M71" s="1045"/>
      <c r="N71" s="1046"/>
      <c r="O71" s="1094"/>
      <c r="P71" s="1040"/>
    </row>
    <row r="72" spans="1:17" ht="19.5" customHeight="1">
      <c r="A72" s="1034"/>
      <c r="B72" s="1042"/>
      <c r="C72" s="1042" t="s">
        <v>391</v>
      </c>
      <c r="D72" s="1036"/>
      <c r="E72" s="1043" t="s">
        <v>37</v>
      </c>
      <c r="F72" s="1043"/>
      <c r="G72" s="1044"/>
      <c r="H72" s="1037"/>
      <c r="I72" s="1045"/>
      <c r="J72" s="1046"/>
      <c r="K72" s="1045"/>
      <c r="L72" s="1046"/>
      <c r="M72" s="1045"/>
      <c r="N72" s="1046"/>
      <c r="O72" s="1045"/>
      <c r="P72" s="1040"/>
    </row>
    <row r="73" spans="1:17" s="1052" customFormat="1" ht="30" customHeight="1">
      <c r="A73" s="1053"/>
      <c r="B73" s="1050"/>
      <c r="C73" s="1050"/>
      <c r="D73" s="1095" t="s">
        <v>393</v>
      </c>
      <c r="E73" s="1036"/>
      <c r="F73" s="1088" t="s">
        <v>67</v>
      </c>
      <c r="G73" s="1088"/>
      <c r="H73" s="1037"/>
      <c r="I73" s="1045"/>
      <c r="J73" s="1046"/>
      <c r="K73" s="1054">
        <v>5619862</v>
      </c>
      <c r="L73" s="1046"/>
      <c r="M73" s="1045"/>
      <c r="N73" s="1046"/>
      <c r="O73" s="1045"/>
      <c r="P73" s="1040"/>
      <c r="Q73" s="1051"/>
    </row>
    <row r="74" spans="1:17" s="1052" customFormat="1" ht="19.5" customHeight="1">
      <c r="A74" s="1053"/>
      <c r="B74" s="1042"/>
      <c r="C74" s="1042"/>
      <c r="D74" s="1050"/>
      <c r="E74" s="1089" t="s">
        <v>38</v>
      </c>
      <c r="F74" s="1089"/>
      <c r="G74" s="1090"/>
      <c r="H74" s="1037"/>
      <c r="I74" s="1045"/>
      <c r="J74" s="1046"/>
      <c r="K74" s="1045"/>
      <c r="L74" s="1046"/>
      <c r="M74" s="1045">
        <v>5619862</v>
      </c>
      <c r="N74" s="1046"/>
      <c r="O74" s="1045"/>
      <c r="P74" s="1040"/>
      <c r="Q74" s="1051"/>
    </row>
    <row r="75" spans="1:17" ht="19.5" customHeight="1">
      <c r="A75" s="1034"/>
      <c r="B75" s="1042"/>
      <c r="C75" s="1042" t="s">
        <v>516</v>
      </c>
      <c r="D75" s="1036"/>
      <c r="E75" s="1043" t="s">
        <v>43</v>
      </c>
      <c r="F75" s="1043"/>
      <c r="G75" s="1044"/>
      <c r="H75" s="1037"/>
      <c r="I75" s="1045"/>
      <c r="J75" s="1046"/>
      <c r="K75" s="1045"/>
      <c r="L75" s="1046"/>
      <c r="M75" s="1045">
        <f>3672245+96233</f>
        <v>3768478</v>
      </c>
      <c r="N75" s="1046"/>
      <c r="O75" s="1045"/>
      <c r="P75" s="1040"/>
    </row>
    <row r="76" spans="1:17" ht="19.5" customHeight="1">
      <c r="A76" s="1034"/>
      <c r="B76" s="1042"/>
      <c r="C76" s="1042" t="s">
        <v>299</v>
      </c>
      <c r="D76" s="1036"/>
      <c r="E76" s="1043" t="s">
        <v>561</v>
      </c>
      <c r="F76" s="1043"/>
      <c r="G76" s="1044"/>
      <c r="H76" s="1037"/>
      <c r="I76" s="1045"/>
      <c r="J76" s="1046"/>
      <c r="K76" s="1045"/>
      <c r="L76" s="1046"/>
      <c r="M76" s="1045">
        <v>2124</v>
      </c>
      <c r="N76" s="1046"/>
      <c r="O76" s="1045"/>
      <c r="P76" s="1040"/>
    </row>
    <row r="77" spans="1:17" ht="19.5" customHeight="1">
      <c r="A77" s="1034"/>
      <c r="B77" s="1042"/>
      <c r="C77" s="1042" t="s">
        <v>292</v>
      </c>
      <c r="D77" s="1036"/>
      <c r="E77" s="1043" t="s">
        <v>44</v>
      </c>
      <c r="F77" s="1043"/>
      <c r="G77" s="1044"/>
      <c r="H77" s="1037"/>
      <c r="I77" s="1045"/>
      <c r="J77" s="1046"/>
      <c r="K77" s="1045"/>
      <c r="L77" s="1046"/>
      <c r="M77" s="1045">
        <f>63946+7405950</f>
        <v>7469896</v>
      </c>
      <c r="N77" s="1046"/>
      <c r="O77" s="1045"/>
      <c r="P77" s="1040"/>
    </row>
    <row r="78" spans="1:17" ht="19.5" customHeight="1">
      <c r="A78" s="1034"/>
      <c r="B78" s="1042"/>
      <c r="C78" s="1042" t="s">
        <v>293</v>
      </c>
      <c r="D78" s="1036"/>
      <c r="E78" s="1043" t="s">
        <v>39</v>
      </c>
      <c r="F78" s="1043"/>
      <c r="G78" s="1044"/>
      <c r="H78" s="1037"/>
      <c r="I78" s="1045"/>
      <c r="J78" s="1046"/>
      <c r="K78" s="1045"/>
      <c r="L78" s="1046"/>
      <c r="M78" s="1045"/>
      <c r="N78" s="1046"/>
      <c r="O78" s="1045"/>
      <c r="P78" s="1040"/>
    </row>
    <row r="79" spans="1:17" ht="19.5" customHeight="1">
      <c r="A79" s="1034"/>
      <c r="B79" s="1042"/>
      <c r="C79" s="1042"/>
      <c r="D79" s="1036" t="s">
        <v>517</v>
      </c>
      <c r="E79" s="1036"/>
      <c r="F79" s="1048" t="s">
        <v>45</v>
      </c>
      <c r="G79" s="1048"/>
      <c r="H79" s="1037"/>
      <c r="I79" s="1045"/>
      <c r="J79" s="1046"/>
      <c r="K79" s="1054">
        <v>1097951</v>
      </c>
      <c r="L79" s="1046"/>
      <c r="M79" s="1045"/>
      <c r="N79" s="1046"/>
      <c r="O79" s="1045"/>
      <c r="P79" s="1040"/>
    </row>
    <row r="80" spans="1:17" ht="19.5" customHeight="1">
      <c r="A80" s="1034"/>
      <c r="B80" s="1042"/>
      <c r="C80" s="1042"/>
      <c r="D80" s="1036"/>
      <c r="E80" s="1043" t="s">
        <v>42</v>
      </c>
      <c r="F80" s="1043"/>
      <c r="G80" s="1044"/>
      <c r="H80" s="1037"/>
      <c r="I80" s="1045"/>
      <c r="J80" s="1046"/>
      <c r="K80" s="1045"/>
      <c r="L80" s="1046"/>
      <c r="M80" s="1045">
        <f>SUM(K79)</f>
        <v>1097951</v>
      </c>
      <c r="N80" s="1046"/>
      <c r="O80" s="1045"/>
      <c r="P80" s="1040"/>
    </row>
    <row r="81" spans="1:17" ht="19.5" customHeight="1">
      <c r="A81" s="1034"/>
      <c r="B81" s="1042"/>
      <c r="C81" s="1042" t="s">
        <v>295</v>
      </c>
      <c r="D81" s="1036"/>
      <c r="E81" s="1043" t="s">
        <v>300</v>
      </c>
      <c r="F81" s="1043"/>
      <c r="G81" s="1044"/>
      <c r="H81" s="1037"/>
      <c r="I81" s="1045"/>
      <c r="J81" s="1046"/>
      <c r="K81" s="1045"/>
      <c r="L81" s="1046"/>
      <c r="M81" s="1045">
        <v>6100</v>
      </c>
      <c r="N81" s="1046"/>
      <c r="O81" s="1045"/>
      <c r="P81" s="1040"/>
    </row>
    <row r="82" spans="1:17" ht="19.5" customHeight="1">
      <c r="A82" s="1034"/>
      <c r="B82" s="1042"/>
      <c r="C82" s="1042" t="s">
        <v>296</v>
      </c>
      <c r="D82" s="1036"/>
      <c r="E82" s="1043" t="s">
        <v>477</v>
      </c>
      <c r="F82" s="1043"/>
      <c r="G82" s="1044"/>
      <c r="H82" s="1037"/>
      <c r="I82" s="1045"/>
      <c r="J82" s="1046"/>
      <c r="K82" s="1045"/>
      <c r="L82" s="1046"/>
      <c r="M82" s="1054">
        <f>-7405950-96233</f>
        <v>-7502183</v>
      </c>
      <c r="N82" s="1046"/>
      <c r="O82" s="1045"/>
      <c r="P82" s="1040"/>
    </row>
    <row r="83" spans="1:17" ht="19.5" customHeight="1">
      <c r="A83" s="1034"/>
      <c r="B83" s="1042"/>
      <c r="C83" s="1042"/>
      <c r="D83" s="1036"/>
      <c r="E83" s="1043" t="s">
        <v>46</v>
      </c>
      <c r="F83" s="1043"/>
      <c r="G83" s="1044"/>
      <c r="H83" s="1037"/>
      <c r="I83" s="1045"/>
      <c r="J83" s="1046"/>
      <c r="K83" s="1045"/>
      <c r="L83" s="1046"/>
      <c r="M83" s="1045"/>
      <c r="N83" s="1046"/>
      <c r="O83" s="1045">
        <f>SUM(M71:M82)</f>
        <v>10462228</v>
      </c>
      <c r="P83" s="1040"/>
    </row>
    <row r="84" spans="1:17" ht="19.5" customHeight="1">
      <c r="A84" s="1034"/>
      <c r="B84" s="1035" t="s">
        <v>66</v>
      </c>
      <c r="C84" s="1036"/>
      <c r="D84" s="1036"/>
      <c r="E84" s="1036"/>
      <c r="F84" s="1036"/>
      <c r="G84" s="1036"/>
      <c r="H84" s="579"/>
      <c r="I84" s="1096"/>
      <c r="J84" s="1097"/>
      <c r="K84" s="1096"/>
      <c r="L84" s="1097"/>
      <c r="M84" s="1096"/>
      <c r="N84" s="1097"/>
      <c r="O84" s="1096"/>
      <c r="P84" s="1098"/>
    </row>
    <row r="85" spans="1:17" ht="19.5" customHeight="1">
      <c r="A85" s="1034"/>
      <c r="B85" s="1042"/>
      <c r="C85" s="1042" t="s">
        <v>391</v>
      </c>
      <c r="D85" s="1036"/>
      <c r="E85" s="1043" t="s">
        <v>48</v>
      </c>
      <c r="F85" s="1043"/>
      <c r="G85" s="1044"/>
      <c r="H85" s="579"/>
      <c r="I85" s="1096"/>
      <c r="J85" s="1097"/>
      <c r="K85" s="1097"/>
      <c r="L85" s="1097"/>
      <c r="M85" s="1096"/>
      <c r="N85" s="1097"/>
      <c r="O85" s="1096"/>
      <c r="P85" s="1098"/>
    </row>
    <row r="86" spans="1:17" s="1052" customFormat="1" ht="19.5" customHeight="1">
      <c r="A86" s="1049"/>
      <c r="B86" s="1050"/>
      <c r="C86" s="1050"/>
      <c r="D86" s="1050" t="s">
        <v>393</v>
      </c>
      <c r="E86" s="1050"/>
      <c r="F86" s="1048" t="s">
        <v>301</v>
      </c>
      <c r="G86" s="1048"/>
      <c r="H86" s="1099"/>
      <c r="I86" s="1096">
        <v>18078408</v>
      </c>
      <c r="J86" s="1097"/>
      <c r="K86" s="1096"/>
      <c r="L86" s="1097"/>
      <c r="M86" s="1096"/>
      <c r="N86" s="1097"/>
      <c r="O86" s="1096"/>
      <c r="P86" s="1098"/>
      <c r="Q86" s="1051"/>
    </row>
    <row r="87" spans="1:17" s="1052" customFormat="1" ht="19.5" customHeight="1">
      <c r="A87" s="1053"/>
      <c r="B87" s="1042"/>
      <c r="C87" s="1042"/>
      <c r="D87" s="1050"/>
      <c r="E87" s="1050"/>
      <c r="F87" s="1091" t="s">
        <v>49</v>
      </c>
      <c r="G87" s="1091"/>
      <c r="H87" s="1099"/>
      <c r="I87" s="1110">
        <v>-13198403</v>
      </c>
      <c r="J87" s="1097"/>
      <c r="K87" s="1096">
        <f>SUM(I86:I87)</f>
        <v>4880005</v>
      </c>
      <c r="L87" s="1097"/>
      <c r="M87" s="1096"/>
      <c r="N87" s="1097"/>
      <c r="O87" s="1096"/>
      <c r="P87" s="1098"/>
      <c r="Q87" s="1051"/>
    </row>
    <row r="88" spans="1:17" s="1052" customFormat="1" ht="9" customHeight="1" thickBot="1">
      <c r="A88" s="1056"/>
      <c r="B88" s="1057"/>
      <c r="C88" s="1057"/>
      <c r="D88" s="1058"/>
      <c r="E88" s="1058"/>
      <c r="F88" s="1100"/>
      <c r="G88" s="1100"/>
      <c r="H88" s="1101"/>
      <c r="I88" s="1102"/>
      <c r="J88" s="1103"/>
      <c r="K88" s="1102"/>
      <c r="L88" s="1103"/>
      <c r="M88" s="1102"/>
      <c r="N88" s="1103"/>
      <c r="O88" s="1102"/>
      <c r="P88" s="1104"/>
      <c r="Q88" s="1051"/>
    </row>
    <row r="89" spans="1:17" s="1052" customFormat="1" ht="9" customHeight="1">
      <c r="A89" s="1063"/>
      <c r="B89" s="1064"/>
      <c r="C89" s="1064"/>
      <c r="D89" s="1065"/>
      <c r="E89" s="1065"/>
      <c r="F89" s="1105"/>
      <c r="G89" s="1105"/>
      <c r="H89" s="1106"/>
      <c r="I89" s="1107"/>
      <c r="J89" s="1108"/>
      <c r="K89" s="1107"/>
      <c r="L89" s="1108"/>
      <c r="M89" s="1107"/>
      <c r="N89" s="1108"/>
      <c r="O89" s="1107"/>
      <c r="P89" s="1109"/>
      <c r="Q89" s="1051"/>
    </row>
    <row r="90" spans="1:17" s="1052" customFormat="1" ht="19.5" customHeight="1">
      <c r="A90" s="1049"/>
      <c r="B90" s="1050"/>
      <c r="C90" s="1050"/>
      <c r="D90" s="1050" t="s">
        <v>394</v>
      </c>
      <c r="E90" s="1050"/>
      <c r="F90" s="1091" t="s">
        <v>302</v>
      </c>
      <c r="G90" s="1091"/>
      <c r="H90" s="1099"/>
      <c r="I90" s="1096">
        <v>3475373</v>
      </c>
      <c r="J90" s="1097"/>
      <c r="K90" s="1096"/>
      <c r="L90" s="1097"/>
      <c r="M90" s="1096"/>
      <c r="N90" s="1097"/>
      <c r="O90" s="1096"/>
      <c r="P90" s="1098"/>
      <c r="Q90" s="1051"/>
    </row>
    <row r="91" spans="1:17" s="1052" customFormat="1" ht="19.5" customHeight="1">
      <c r="A91" s="1053"/>
      <c r="B91" s="1042"/>
      <c r="C91" s="1042"/>
      <c r="D91" s="1050"/>
      <c r="E91" s="1050"/>
      <c r="F91" s="1091" t="s">
        <v>49</v>
      </c>
      <c r="G91" s="1091"/>
      <c r="H91" s="1099"/>
      <c r="I91" s="1110">
        <v>-1456022</v>
      </c>
      <c r="J91" s="1097"/>
      <c r="K91" s="1096">
        <f>SUM(I90:I91)</f>
        <v>2019351</v>
      </c>
      <c r="L91" s="1097"/>
      <c r="M91" s="1096"/>
      <c r="N91" s="1097"/>
      <c r="O91" s="1096"/>
      <c r="P91" s="1098"/>
      <c r="Q91" s="1051"/>
    </row>
    <row r="92" spans="1:17" s="1052" customFormat="1" ht="19.5" customHeight="1">
      <c r="A92" s="1049"/>
      <c r="B92" s="1050"/>
      <c r="C92" s="1050"/>
      <c r="D92" s="1050" t="s">
        <v>518</v>
      </c>
      <c r="E92" s="1050"/>
      <c r="F92" s="1091" t="s">
        <v>243</v>
      </c>
      <c r="G92" s="1091"/>
      <c r="H92" s="1099"/>
      <c r="I92" s="1096">
        <v>123635</v>
      </c>
      <c r="J92" s="1097"/>
      <c r="K92" s="1096"/>
      <c r="L92" s="1097"/>
      <c r="M92" s="1096"/>
      <c r="N92" s="1097"/>
      <c r="O92" s="1096"/>
      <c r="P92" s="1098"/>
      <c r="Q92" s="1051"/>
    </row>
    <row r="93" spans="1:17" s="1052" customFormat="1" ht="19.5" customHeight="1">
      <c r="A93" s="1053"/>
      <c r="B93" s="1042"/>
      <c r="C93" s="1042"/>
      <c r="D93" s="1050"/>
      <c r="E93" s="1050"/>
      <c r="F93" s="1091" t="s">
        <v>49</v>
      </c>
      <c r="G93" s="1091"/>
      <c r="H93" s="1099"/>
      <c r="I93" s="1110">
        <v>-107170</v>
      </c>
      <c r="J93" s="1097"/>
      <c r="K93" s="1096">
        <f>SUM(I92:I93)</f>
        <v>16465</v>
      </c>
      <c r="L93" s="1097"/>
      <c r="M93" s="1096"/>
      <c r="N93" s="1097"/>
      <c r="O93" s="1096"/>
      <c r="P93" s="1098"/>
      <c r="Q93" s="1051"/>
    </row>
    <row r="94" spans="1:17" s="1052" customFormat="1" ht="19.5" customHeight="1">
      <c r="A94" s="1053"/>
      <c r="B94" s="1042"/>
      <c r="C94" s="1042"/>
      <c r="D94" s="1050" t="s">
        <v>519</v>
      </c>
      <c r="E94" s="1050"/>
      <c r="F94" s="1091" t="s">
        <v>50</v>
      </c>
      <c r="G94" s="1091"/>
      <c r="H94" s="1099"/>
      <c r="I94" s="1096">
        <v>221</v>
      </c>
      <c r="J94" s="1097"/>
      <c r="K94" s="1096"/>
      <c r="L94" s="1097"/>
      <c r="M94" s="1096"/>
      <c r="N94" s="1097"/>
      <c r="O94" s="1096"/>
      <c r="P94" s="1055"/>
      <c r="Q94" s="1051"/>
    </row>
    <row r="95" spans="1:17" s="1052" customFormat="1" ht="19.5" customHeight="1">
      <c r="A95" s="1053"/>
      <c r="B95" s="1042"/>
      <c r="C95" s="1042"/>
      <c r="D95" s="1050"/>
      <c r="E95" s="1050"/>
      <c r="F95" s="1091" t="s">
        <v>49</v>
      </c>
      <c r="G95" s="1091"/>
      <c r="H95" s="1099"/>
      <c r="I95" s="1110">
        <v>-211</v>
      </c>
      <c r="J95" s="1097"/>
      <c r="K95" s="1096">
        <f>SUM(I94:I95)</f>
        <v>10</v>
      </c>
      <c r="L95" s="1097"/>
      <c r="M95" s="1096"/>
      <c r="N95" s="1097"/>
      <c r="O95" s="1096"/>
      <c r="P95" s="1055"/>
      <c r="Q95" s="1051"/>
    </row>
    <row r="96" spans="1:17" s="1052" customFormat="1" ht="19.5" customHeight="1">
      <c r="A96" s="1049"/>
      <c r="B96" s="1050"/>
      <c r="C96" s="1050"/>
      <c r="D96" s="1050" t="s">
        <v>397</v>
      </c>
      <c r="E96" s="1050"/>
      <c r="F96" s="1091" t="s">
        <v>303</v>
      </c>
      <c r="G96" s="1091"/>
      <c r="H96" s="1099"/>
      <c r="I96" s="1096">
        <v>3789</v>
      </c>
      <c r="J96" s="1097"/>
      <c r="K96" s="1096"/>
      <c r="L96" s="1097"/>
      <c r="M96" s="1096"/>
      <c r="N96" s="1097"/>
      <c r="O96" s="1096"/>
      <c r="P96" s="1098"/>
      <c r="Q96" s="1051"/>
    </row>
    <row r="97" spans="1:17" s="1052" customFormat="1" ht="19.5" customHeight="1">
      <c r="A97" s="1053"/>
      <c r="B97" s="1042"/>
      <c r="C97" s="1042"/>
      <c r="D97" s="1050"/>
      <c r="E97" s="1050"/>
      <c r="F97" s="1091" t="s">
        <v>49</v>
      </c>
      <c r="G97" s="1091"/>
      <c r="H97" s="1099"/>
      <c r="I97" s="1110">
        <v>-1275</v>
      </c>
      <c r="J97" s="1097"/>
      <c r="K97" s="1110">
        <f>SUM(I96:I97)</f>
        <v>2514</v>
      </c>
      <c r="L97" s="1097"/>
      <c r="M97" s="1096"/>
      <c r="N97" s="1097"/>
      <c r="O97" s="1096"/>
      <c r="P97" s="1098"/>
      <c r="Q97" s="1051"/>
    </row>
    <row r="98" spans="1:17" s="1052" customFormat="1" ht="19.5" customHeight="1">
      <c r="A98" s="1053"/>
      <c r="B98" s="1050"/>
      <c r="C98" s="1050"/>
      <c r="D98" s="1050"/>
      <c r="E98" s="1043" t="s">
        <v>51</v>
      </c>
      <c r="F98" s="1043"/>
      <c r="G98" s="1044"/>
      <c r="H98" s="1099"/>
      <c r="I98" s="1096"/>
      <c r="J98" s="1097"/>
      <c r="K98" s="1096"/>
      <c r="L98" s="1097"/>
      <c r="M98" s="1110">
        <f>SUM(K87:K97)</f>
        <v>6918345</v>
      </c>
      <c r="N98" s="1097"/>
      <c r="O98" s="1096"/>
      <c r="P98" s="1098"/>
      <c r="Q98" s="1051"/>
    </row>
    <row r="99" spans="1:17" s="1052" customFormat="1" ht="19.5" customHeight="1">
      <c r="A99" s="1053"/>
      <c r="B99" s="1050"/>
      <c r="C99" s="1050"/>
      <c r="D99" s="1050"/>
      <c r="E99" s="1043" t="s">
        <v>52</v>
      </c>
      <c r="F99" s="1043"/>
      <c r="G99" s="1044"/>
      <c r="H99" s="1099"/>
      <c r="I99" s="1096"/>
      <c r="J99" s="1097"/>
      <c r="K99" s="1096"/>
      <c r="L99" s="1097"/>
      <c r="M99" s="1096"/>
      <c r="N99" s="1097"/>
      <c r="O99" s="1110">
        <f>SUM(M84:M98)</f>
        <v>6918345</v>
      </c>
      <c r="P99" s="1098"/>
      <c r="Q99" s="1051"/>
    </row>
    <row r="100" spans="1:17" s="1052" customFormat="1" ht="19.5" customHeight="1">
      <c r="A100" s="1053"/>
      <c r="B100" s="1050"/>
      <c r="C100" s="1050"/>
      <c r="D100" s="1050"/>
      <c r="E100" s="1043" t="s">
        <v>53</v>
      </c>
      <c r="F100" s="1043"/>
      <c r="G100" s="1044"/>
      <c r="H100" s="1099"/>
      <c r="I100" s="1096"/>
      <c r="J100" s="1097"/>
      <c r="K100" s="1096"/>
      <c r="L100" s="1097"/>
      <c r="M100" s="1096"/>
      <c r="N100" s="1097"/>
      <c r="O100" s="1111">
        <f>SUM(O70,O83,O99)</f>
        <v>101796702</v>
      </c>
      <c r="P100" s="1098"/>
      <c r="Q100" s="1051"/>
    </row>
    <row r="101" spans="1:17" s="1030" customFormat="1" ht="19.5" customHeight="1">
      <c r="A101" s="1031" t="s">
        <v>54</v>
      </c>
      <c r="B101" s="1032"/>
      <c r="C101" s="1032"/>
      <c r="D101" s="1032"/>
      <c r="E101" s="1032"/>
      <c r="F101" s="1032"/>
      <c r="G101" s="1032"/>
      <c r="H101" s="1032"/>
      <c r="I101" s="1032"/>
      <c r="J101" s="1032"/>
      <c r="K101" s="1032"/>
      <c r="L101" s="1032"/>
      <c r="M101" s="1032"/>
      <c r="N101" s="1032"/>
      <c r="O101" s="1032"/>
      <c r="P101" s="1033"/>
      <c r="Q101" s="1018"/>
    </row>
    <row r="102" spans="1:17" ht="19.5" customHeight="1">
      <c r="A102" s="1034"/>
      <c r="B102" s="1035" t="s">
        <v>60</v>
      </c>
      <c r="C102" s="1036"/>
      <c r="D102" s="1036"/>
      <c r="E102" s="1036"/>
      <c r="F102" s="1036"/>
      <c r="G102" s="1036"/>
      <c r="H102" s="579"/>
      <c r="I102" s="1112"/>
      <c r="J102" s="1113"/>
      <c r="K102" s="1096"/>
      <c r="L102" s="1097"/>
      <c r="M102" s="1096"/>
      <c r="N102" s="1097"/>
      <c r="O102" s="1111">
        <v>37517072</v>
      </c>
      <c r="P102" s="1098"/>
    </row>
    <row r="103" spans="1:17" ht="19.5" customHeight="1">
      <c r="A103" s="1034"/>
      <c r="B103" s="1035" t="s">
        <v>61</v>
      </c>
      <c r="C103" s="1036"/>
      <c r="D103" s="1036"/>
      <c r="E103" s="1036"/>
      <c r="F103" s="1036"/>
      <c r="G103" s="1036"/>
      <c r="H103" s="579"/>
      <c r="I103" s="1112"/>
      <c r="J103" s="1113"/>
      <c r="K103" s="1096"/>
      <c r="L103" s="1097"/>
      <c r="M103" s="1096"/>
      <c r="N103" s="1097"/>
      <c r="O103" s="1096"/>
      <c r="P103" s="1098"/>
    </row>
    <row r="104" spans="1:17" ht="19.5" customHeight="1">
      <c r="A104" s="1034"/>
      <c r="B104" s="1042"/>
      <c r="C104" s="1042" t="s">
        <v>520</v>
      </c>
      <c r="D104" s="1036"/>
      <c r="E104" s="1043" t="s">
        <v>55</v>
      </c>
      <c r="F104" s="1043"/>
      <c r="G104" s="1044"/>
      <c r="H104" s="579"/>
      <c r="I104" s="1112"/>
      <c r="J104" s="1113"/>
      <c r="K104" s="1096"/>
      <c r="L104" s="1097"/>
      <c r="M104" s="1096"/>
      <c r="N104" s="1097"/>
      <c r="O104" s="1096"/>
      <c r="P104" s="1098"/>
    </row>
    <row r="105" spans="1:17" s="1052" customFormat="1" ht="19.5" customHeight="1">
      <c r="A105" s="1049"/>
      <c r="B105" s="1050"/>
      <c r="C105" s="1050"/>
      <c r="D105" s="1050" t="s">
        <v>521</v>
      </c>
      <c r="E105" s="1050"/>
      <c r="F105" s="1114" t="s">
        <v>301</v>
      </c>
      <c r="G105" s="1114"/>
      <c r="H105" s="1099"/>
      <c r="I105" s="1112"/>
      <c r="J105" s="1113"/>
      <c r="K105" s="1096">
        <v>1441715</v>
      </c>
      <c r="L105" s="1097"/>
      <c r="M105" s="1096"/>
      <c r="N105" s="1097"/>
      <c r="O105" s="1096"/>
      <c r="P105" s="1098"/>
      <c r="Q105" s="1051"/>
    </row>
    <row r="106" spans="1:17" s="1052" customFormat="1" ht="19.5" customHeight="1">
      <c r="A106" s="1049"/>
      <c r="B106" s="1050"/>
      <c r="C106" s="1050"/>
      <c r="D106" s="1050" t="s">
        <v>394</v>
      </c>
      <c r="E106" s="1050"/>
      <c r="F106" s="1114" t="s">
        <v>50</v>
      </c>
      <c r="G106" s="1114"/>
      <c r="H106" s="1099"/>
      <c r="I106" s="1112"/>
      <c r="J106" s="1113"/>
      <c r="K106" s="1096">
        <v>6384637</v>
      </c>
      <c r="L106" s="1097"/>
      <c r="M106" s="1096"/>
      <c r="N106" s="1097"/>
      <c r="O106" s="1096"/>
      <c r="P106" s="1098"/>
      <c r="Q106" s="1051"/>
    </row>
    <row r="107" spans="1:17" s="1052" customFormat="1" ht="19.5" customHeight="1">
      <c r="A107" s="1049"/>
      <c r="B107" s="1050"/>
      <c r="C107" s="1050"/>
      <c r="D107" s="1050" t="s">
        <v>522</v>
      </c>
      <c r="E107" s="1050"/>
      <c r="F107" s="1114" t="s">
        <v>243</v>
      </c>
      <c r="G107" s="1114"/>
      <c r="H107" s="1099"/>
      <c r="I107" s="1112"/>
      <c r="J107" s="1113"/>
      <c r="K107" s="1096">
        <v>26116</v>
      </c>
      <c r="L107" s="1097"/>
      <c r="M107" s="1096"/>
      <c r="N107" s="1097"/>
      <c r="O107" s="1096"/>
      <c r="P107" s="1098"/>
      <c r="Q107" s="1051"/>
    </row>
    <row r="108" spans="1:17" s="1052" customFormat="1" ht="19.5" customHeight="1">
      <c r="A108" s="1049"/>
      <c r="B108" s="1050"/>
      <c r="C108" s="1050"/>
      <c r="D108" s="1050" t="s">
        <v>396</v>
      </c>
      <c r="E108" s="1050"/>
      <c r="F108" s="1114" t="s">
        <v>302</v>
      </c>
      <c r="G108" s="1114"/>
      <c r="H108" s="1099"/>
      <c r="I108" s="1112"/>
      <c r="J108" s="1113"/>
      <c r="K108" s="1110">
        <v>684216</v>
      </c>
      <c r="L108" s="1097"/>
      <c r="M108" s="1096"/>
      <c r="N108" s="1097"/>
      <c r="O108" s="1096"/>
      <c r="P108" s="1098"/>
      <c r="Q108" s="1051"/>
    </row>
    <row r="109" spans="1:17" s="1052" customFormat="1" ht="19.5" customHeight="1">
      <c r="A109" s="1053"/>
      <c r="B109" s="1050"/>
      <c r="C109" s="1050"/>
      <c r="D109" s="1050"/>
      <c r="E109" s="1043" t="s">
        <v>56</v>
      </c>
      <c r="F109" s="1043"/>
      <c r="G109" s="1044"/>
      <c r="H109" s="1099"/>
      <c r="I109" s="1112"/>
      <c r="J109" s="1113"/>
      <c r="K109" s="1096"/>
      <c r="L109" s="1097"/>
      <c r="M109" s="1096">
        <f>SUM(K104:K108)</f>
        <v>8536684</v>
      </c>
      <c r="N109" s="1097"/>
      <c r="O109" s="1096"/>
      <c r="P109" s="1098"/>
      <c r="Q109" s="1051"/>
    </row>
    <row r="110" spans="1:17" s="1052" customFormat="1" ht="19.5" customHeight="1">
      <c r="A110" s="1053"/>
      <c r="B110" s="1050"/>
      <c r="C110" s="1072" t="s">
        <v>399</v>
      </c>
      <c r="D110" s="1050"/>
      <c r="E110" s="1043" t="s">
        <v>304</v>
      </c>
      <c r="F110" s="1043"/>
      <c r="G110" s="1044"/>
      <c r="H110" s="1099"/>
      <c r="I110" s="1112"/>
      <c r="J110" s="1113"/>
      <c r="K110" s="1096"/>
      <c r="L110" s="1097"/>
      <c r="M110" s="1096"/>
      <c r="N110" s="1097"/>
      <c r="O110" s="1096"/>
      <c r="P110" s="1098"/>
      <c r="Q110" s="1051"/>
    </row>
    <row r="111" spans="1:17" s="1052" customFormat="1" ht="19.5" customHeight="1">
      <c r="A111" s="1049"/>
      <c r="B111" s="1050"/>
      <c r="C111" s="1050"/>
      <c r="D111" s="1050" t="s">
        <v>521</v>
      </c>
      <c r="E111" s="1050"/>
      <c r="F111" s="1114" t="s">
        <v>305</v>
      </c>
      <c r="G111" s="1114"/>
      <c r="H111" s="1099"/>
      <c r="I111" s="1112"/>
      <c r="J111" s="1113"/>
      <c r="K111" s="1110">
        <v>43204311</v>
      </c>
      <c r="L111" s="1097"/>
      <c r="M111" s="1096"/>
      <c r="N111" s="1097"/>
      <c r="O111" s="1096"/>
      <c r="P111" s="1098"/>
      <c r="Q111" s="1051"/>
    </row>
    <row r="112" spans="1:17" s="1052" customFormat="1" ht="19.5" customHeight="1">
      <c r="A112" s="1053"/>
      <c r="B112" s="1050"/>
      <c r="C112" s="1050"/>
      <c r="D112" s="1050"/>
      <c r="E112" s="1043" t="s">
        <v>306</v>
      </c>
      <c r="F112" s="1043"/>
      <c r="G112" s="1044"/>
      <c r="H112" s="1099"/>
      <c r="I112" s="1112"/>
      <c r="J112" s="1113"/>
      <c r="K112" s="1096"/>
      <c r="L112" s="1097"/>
      <c r="M112" s="1110">
        <f>SUM(K110:K111)</f>
        <v>43204311</v>
      </c>
      <c r="N112" s="1097"/>
      <c r="O112" s="1096"/>
      <c r="P112" s="1098"/>
      <c r="Q112" s="1051"/>
    </row>
    <row r="113" spans="1:17" s="1052" customFormat="1" ht="19.5" customHeight="1">
      <c r="A113" s="1053"/>
      <c r="B113" s="1042"/>
      <c r="C113" s="1042"/>
      <c r="D113" s="1050"/>
      <c r="E113" s="1043" t="s">
        <v>57</v>
      </c>
      <c r="F113" s="1043"/>
      <c r="G113" s="1044"/>
      <c r="H113" s="1099"/>
      <c r="I113" s="1112"/>
      <c r="J113" s="1113"/>
      <c r="K113" s="1096"/>
      <c r="L113" s="1097"/>
      <c r="M113" s="1096"/>
      <c r="N113" s="1097"/>
      <c r="O113" s="1110">
        <f>M109-M112</f>
        <v>-34667627</v>
      </c>
      <c r="P113" s="1098"/>
      <c r="Q113" s="1051"/>
    </row>
    <row r="114" spans="1:17" s="1052" customFormat="1" ht="19.5" customHeight="1">
      <c r="A114" s="1053"/>
      <c r="B114" s="1050"/>
      <c r="C114" s="1050"/>
      <c r="D114" s="1050"/>
      <c r="E114" s="1043" t="s">
        <v>58</v>
      </c>
      <c r="F114" s="1043"/>
      <c r="G114" s="1044"/>
      <c r="H114" s="1099"/>
      <c r="I114" s="1112"/>
      <c r="J114" s="1113"/>
      <c r="K114" s="1096"/>
      <c r="L114" s="1097"/>
      <c r="M114" s="1096"/>
      <c r="N114" s="1097"/>
      <c r="O114" s="1110">
        <f>SUM(O102,O113)</f>
        <v>2849445</v>
      </c>
      <c r="P114" s="1098"/>
      <c r="Q114" s="1051"/>
    </row>
    <row r="115" spans="1:17" s="1052" customFormat="1" ht="19.5" customHeight="1" thickBot="1">
      <c r="A115" s="1053"/>
      <c r="B115" s="1042"/>
      <c r="C115" s="1042"/>
      <c r="D115" s="1050"/>
      <c r="E115" s="1043" t="s">
        <v>59</v>
      </c>
      <c r="F115" s="1043"/>
      <c r="G115" s="1044"/>
      <c r="H115" s="1099"/>
      <c r="I115" s="1112"/>
      <c r="J115" s="1113"/>
      <c r="K115" s="1096"/>
      <c r="L115" s="1097"/>
      <c r="M115" s="1096"/>
      <c r="N115" s="1097"/>
      <c r="O115" s="1115">
        <f>SUM(O100,O114)</f>
        <v>104646147</v>
      </c>
      <c r="P115" s="1098"/>
      <c r="Q115" s="1051"/>
    </row>
    <row r="116" spans="1:17" s="1052" customFormat="1" ht="19.5" customHeight="1" thickTop="1">
      <c r="A116" s="1053"/>
      <c r="B116" s="1042"/>
      <c r="C116" s="1042"/>
      <c r="D116" s="1050"/>
      <c r="E116" s="1044"/>
      <c r="F116" s="1044"/>
      <c r="G116" s="1044"/>
      <c r="H116" s="1099"/>
      <c r="I116" s="1112"/>
      <c r="J116" s="1113"/>
      <c r="K116" s="1096"/>
      <c r="L116" s="1097"/>
      <c r="M116" s="1096"/>
      <c r="N116" s="1097"/>
      <c r="O116" s="1096"/>
      <c r="P116" s="1098"/>
      <c r="Q116" s="1051"/>
    </row>
    <row r="117" spans="1:17" ht="9" customHeight="1" thickBot="1">
      <c r="A117" s="1116"/>
      <c r="B117" s="1117"/>
      <c r="C117" s="1117"/>
      <c r="D117" s="1117"/>
      <c r="E117" s="1117"/>
      <c r="F117" s="1117"/>
      <c r="G117" s="1117"/>
      <c r="H117" s="1117"/>
      <c r="I117" s="1118"/>
      <c r="J117" s="1119"/>
      <c r="K117" s="1118"/>
      <c r="L117" s="1119"/>
      <c r="M117" s="1118"/>
      <c r="N117" s="1119"/>
      <c r="O117" s="1118"/>
      <c r="P117" s="1120"/>
    </row>
    <row r="118" spans="1:17" s="1019" customFormat="1" ht="12" customHeight="1">
      <c r="A118" s="1015"/>
      <c r="B118" s="1016"/>
      <c r="C118" s="1016"/>
      <c r="D118" s="1016"/>
      <c r="E118" s="1016"/>
      <c r="F118" s="1016"/>
      <c r="G118" s="1016"/>
      <c r="H118" s="1016"/>
      <c r="I118" s="1016"/>
      <c r="J118" s="1016"/>
      <c r="K118" s="1016"/>
      <c r="L118" s="1016"/>
      <c r="M118" s="1016"/>
      <c r="N118" s="1016"/>
      <c r="O118" s="1016"/>
      <c r="P118" s="1017"/>
      <c r="Q118" s="1018"/>
    </row>
    <row r="119" spans="1:17" s="1019" customFormat="1" ht="34.5" customHeight="1">
      <c r="A119" s="1020" t="s">
        <v>651</v>
      </c>
      <c r="B119" s="1021"/>
      <c r="C119" s="1021"/>
      <c r="D119" s="1021"/>
      <c r="E119" s="1021"/>
      <c r="F119" s="1021"/>
      <c r="G119" s="1021"/>
      <c r="H119" s="1021"/>
      <c r="I119" s="1021"/>
      <c r="J119" s="1021"/>
      <c r="K119" s="1021"/>
      <c r="L119" s="1021"/>
      <c r="M119" s="1021"/>
      <c r="N119" s="1021"/>
      <c r="O119" s="1021"/>
      <c r="P119" s="1022"/>
      <c r="Q119" s="1018"/>
    </row>
    <row r="120" spans="1:17" s="1019" customFormat="1" ht="15" customHeight="1">
      <c r="A120" s="1023" t="s">
        <v>650</v>
      </c>
      <c r="B120" s="1024"/>
      <c r="C120" s="1024"/>
      <c r="D120" s="1024"/>
      <c r="E120" s="1024"/>
      <c r="F120" s="1024"/>
      <c r="G120" s="1024"/>
      <c r="H120" s="1024"/>
      <c r="I120" s="1024"/>
      <c r="J120" s="1024"/>
      <c r="K120" s="1024"/>
      <c r="L120" s="1024"/>
      <c r="M120" s="1024"/>
      <c r="N120" s="1024"/>
      <c r="O120" s="1024"/>
      <c r="P120" s="1025"/>
      <c r="Q120" s="1018"/>
    </row>
    <row r="121" spans="1:17" s="1030" customFormat="1" ht="17.25" customHeight="1">
      <c r="A121" s="1026"/>
      <c r="B121" s="1027"/>
      <c r="C121" s="1027"/>
      <c r="D121" s="1028"/>
      <c r="E121" s="1028"/>
      <c r="F121" s="1028"/>
      <c r="G121" s="1028"/>
      <c r="H121" s="1028"/>
      <c r="I121" s="1028"/>
      <c r="J121" s="1028"/>
      <c r="K121" s="1028"/>
      <c r="L121" s="1028"/>
      <c r="M121" s="1028"/>
      <c r="N121" s="1028"/>
      <c r="O121" s="1028"/>
      <c r="P121" s="1029" t="s">
        <v>523</v>
      </c>
      <c r="Q121" s="1018"/>
    </row>
    <row r="122" spans="1:17" s="1030" customFormat="1" ht="19.5" customHeight="1">
      <c r="A122" s="1031" t="s">
        <v>16</v>
      </c>
      <c r="B122" s="1032"/>
      <c r="C122" s="1032"/>
      <c r="D122" s="1032"/>
      <c r="E122" s="1032"/>
      <c r="F122" s="1032"/>
      <c r="G122" s="1032"/>
      <c r="H122" s="1032"/>
      <c r="I122" s="1032"/>
      <c r="J122" s="1032"/>
      <c r="K122" s="1032"/>
      <c r="L122" s="1032"/>
      <c r="M122" s="1032"/>
      <c r="N122" s="1032"/>
      <c r="O122" s="1032"/>
      <c r="P122" s="1033"/>
      <c r="Q122" s="1018"/>
    </row>
    <row r="123" spans="1:17" ht="19.5" customHeight="1">
      <c r="A123" s="1034"/>
      <c r="B123" s="1035" t="s">
        <v>62</v>
      </c>
      <c r="C123" s="1036"/>
      <c r="D123" s="1036"/>
      <c r="E123" s="1036"/>
      <c r="F123" s="1036"/>
      <c r="G123" s="1036"/>
      <c r="H123" s="1037"/>
      <c r="I123" s="1038"/>
      <c r="J123" s="1039"/>
      <c r="K123" s="1038"/>
      <c r="L123" s="1039"/>
      <c r="M123" s="1038"/>
      <c r="N123" s="1039"/>
      <c r="O123" s="1038"/>
      <c r="P123" s="1040"/>
    </row>
    <row r="124" spans="1:17" ht="19.5" customHeight="1">
      <c r="A124" s="1034"/>
      <c r="B124" s="1042"/>
      <c r="C124" s="1042" t="s">
        <v>391</v>
      </c>
      <c r="D124" s="1036"/>
      <c r="E124" s="1043" t="s">
        <v>524</v>
      </c>
      <c r="F124" s="1043"/>
      <c r="G124" s="1044"/>
      <c r="H124" s="1037"/>
      <c r="I124" s="1045"/>
      <c r="J124" s="1046"/>
      <c r="K124" s="1045"/>
      <c r="L124" s="1046"/>
      <c r="M124" s="1045"/>
      <c r="N124" s="1046"/>
      <c r="O124" s="1045"/>
      <c r="P124" s="1040"/>
    </row>
    <row r="125" spans="1:17" ht="19.5" customHeight="1">
      <c r="A125" s="1047"/>
      <c r="B125" s="1042"/>
      <c r="C125" s="1042"/>
      <c r="D125" s="1036" t="s">
        <v>393</v>
      </c>
      <c r="E125" s="1036"/>
      <c r="F125" s="1043" t="s">
        <v>17</v>
      </c>
      <c r="G125" s="1043"/>
      <c r="H125" s="1037"/>
      <c r="I125" s="1045"/>
      <c r="J125" s="1046"/>
      <c r="K125" s="1045">
        <v>7522881</v>
      </c>
      <c r="L125" s="1046"/>
      <c r="M125" s="1045"/>
      <c r="N125" s="1046"/>
      <c r="O125" s="1045"/>
      <c r="P125" s="1040"/>
    </row>
    <row r="126" spans="1:17" s="1052" customFormat="1" ht="19.5" customHeight="1">
      <c r="A126" s="1049"/>
      <c r="B126" s="1050"/>
      <c r="C126" s="1050"/>
      <c r="D126" s="1050" t="s">
        <v>394</v>
      </c>
      <c r="E126" s="1050"/>
      <c r="F126" s="1091" t="s">
        <v>18</v>
      </c>
      <c r="G126" s="1091"/>
      <c r="H126" s="1037"/>
      <c r="I126" s="1045">
        <f>22970832+24914140-1</f>
        <v>47884971</v>
      </c>
      <c r="J126" s="1046"/>
      <c r="K126" s="1045"/>
      <c r="L126" s="1046"/>
      <c r="M126" s="1045"/>
      <c r="N126" s="1046"/>
      <c r="O126" s="1045"/>
      <c r="P126" s="1040"/>
      <c r="Q126" s="1051"/>
    </row>
    <row r="127" spans="1:17" s="1052" customFormat="1" ht="19.5" customHeight="1">
      <c r="A127" s="1053"/>
      <c r="B127" s="1042"/>
      <c r="C127" s="1042"/>
      <c r="D127" s="1050"/>
      <c r="E127" s="1050"/>
      <c r="F127" s="1091" t="s">
        <v>19</v>
      </c>
      <c r="G127" s="1091"/>
      <c r="H127" s="1037"/>
      <c r="I127" s="1054">
        <v>-16222579</v>
      </c>
      <c r="J127" s="1046"/>
      <c r="K127" s="1045">
        <f>SUM(I126:I127)</f>
        <v>31662392</v>
      </c>
      <c r="L127" s="1046"/>
      <c r="M127" s="1045"/>
      <c r="N127" s="1046"/>
      <c r="O127" s="1045"/>
      <c r="P127" s="1040"/>
      <c r="Q127" s="1051"/>
    </row>
    <row r="128" spans="1:17" s="1052" customFormat="1" ht="19.5" customHeight="1">
      <c r="A128" s="1053"/>
      <c r="B128" s="1042"/>
      <c r="C128" s="1042"/>
      <c r="D128" s="1050" t="s">
        <v>518</v>
      </c>
      <c r="E128" s="1050"/>
      <c r="F128" s="1091" t="s">
        <v>20</v>
      </c>
      <c r="G128" s="1091"/>
      <c r="H128" s="1037"/>
      <c r="I128" s="1045">
        <f>449348+4982827+1</f>
        <v>5432176</v>
      </c>
      <c r="J128" s="1046"/>
      <c r="K128" s="1045"/>
      <c r="L128" s="1046"/>
      <c r="M128" s="1045"/>
      <c r="N128" s="1046"/>
      <c r="O128" s="1045"/>
      <c r="P128" s="1040"/>
      <c r="Q128" s="1051"/>
    </row>
    <row r="129" spans="1:17" s="1052" customFormat="1" ht="19.5" customHeight="1">
      <c r="A129" s="1053"/>
      <c r="B129" s="1050"/>
      <c r="C129" s="1050"/>
      <c r="D129" s="1050"/>
      <c r="E129" s="1050"/>
      <c r="F129" s="1091" t="s">
        <v>19</v>
      </c>
      <c r="G129" s="1091"/>
      <c r="H129" s="1037"/>
      <c r="I129" s="1054">
        <v>-295977</v>
      </c>
      <c r="J129" s="1046"/>
      <c r="K129" s="1045">
        <f>SUM(I128:I129)</f>
        <v>5136199</v>
      </c>
      <c r="L129" s="1046"/>
      <c r="M129" s="1045"/>
      <c r="N129" s="1046"/>
      <c r="O129" s="1045"/>
      <c r="P129" s="1040"/>
      <c r="Q129" s="1051"/>
    </row>
    <row r="130" spans="1:17" s="1052" customFormat="1" ht="19.5" customHeight="1">
      <c r="A130" s="1053"/>
      <c r="B130" s="1042"/>
      <c r="C130" s="1042"/>
      <c r="D130" s="1050" t="s">
        <v>396</v>
      </c>
      <c r="E130" s="1050"/>
      <c r="F130" s="1091" t="s">
        <v>288</v>
      </c>
      <c r="G130" s="1091"/>
      <c r="H130" s="1037"/>
      <c r="I130" s="1045">
        <v>11845799</v>
      </c>
      <c r="J130" s="1046"/>
      <c r="K130" s="1045"/>
      <c r="L130" s="1046"/>
      <c r="M130" s="1045"/>
      <c r="N130" s="1046"/>
      <c r="O130" s="1045"/>
      <c r="P130" s="1040"/>
      <c r="Q130" s="1051"/>
    </row>
    <row r="131" spans="1:17" s="1052" customFormat="1" ht="19.5" customHeight="1">
      <c r="A131" s="1053"/>
      <c r="B131" s="1050"/>
      <c r="C131" s="1050"/>
      <c r="D131" s="1050"/>
      <c r="E131" s="1050"/>
      <c r="F131" s="1091" t="s">
        <v>19</v>
      </c>
      <c r="G131" s="1091"/>
      <c r="H131" s="1037"/>
      <c r="I131" s="1054">
        <v>-4808671</v>
      </c>
      <c r="J131" s="1046"/>
      <c r="K131" s="1045">
        <f>SUM(I130:I131)</f>
        <v>7037128</v>
      </c>
      <c r="L131" s="1046"/>
      <c r="M131" s="1045"/>
      <c r="N131" s="1046"/>
      <c r="O131" s="1045"/>
      <c r="P131" s="1040"/>
      <c r="Q131" s="1051"/>
    </row>
    <row r="132" spans="1:17" s="1052" customFormat="1" ht="19.5" customHeight="1">
      <c r="A132" s="1053"/>
      <c r="B132" s="1050"/>
      <c r="C132" s="1050"/>
      <c r="D132" s="1050" t="s">
        <v>525</v>
      </c>
      <c r="E132" s="1050"/>
      <c r="F132" s="1091" t="s">
        <v>289</v>
      </c>
      <c r="G132" s="1091"/>
      <c r="H132" s="1037"/>
      <c r="I132" s="1045">
        <v>32873</v>
      </c>
      <c r="J132" s="1046"/>
      <c r="K132" s="1045"/>
      <c r="L132" s="1046"/>
      <c r="M132" s="1045"/>
      <c r="N132" s="1046"/>
      <c r="O132" s="1045"/>
      <c r="P132" s="1040"/>
      <c r="Q132" s="1051"/>
    </row>
    <row r="133" spans="1:17" s="1052" customFormat="1" ht="19.5" customHeight="1">
      <c r="A133" s="1053"/>
      <c r="B133" s="1050"/>
      <c r="C133" s="1050"/>
      <c r="D133" s="1050"/>
      <c r="E133" s="1050"/>
      <c r="F133" s="1091" t="s">
        <v>19</v>
      </c>
      <c r="G133" s="1091"/>
      <c r="H133" s="1037"/>
      <c r="I133" s="1054">
        <v>-27950</v>
      </c>
      <c r="J133" s="1046"/>
      <c r="K133" s="1054">
        <f>SUM(I132:I133)</f>
        <v>4923</v>
      </c>
      <c r="L133" s="1046"/>
      <c r="M133" s="1045"/>
      <c r="N133" s="1046"/>
      <c r="O133" s="1045"/>
      <c r="P133" s="1040"/>
      <c r="Q133" s="1051"/>
    </row>
    <row r="134" spans="1:17" s="1052" customFormat="1" ht="19.5" hidden="1" customHeight="1">
      <c r="A134" s="1053"/>
      <c r="B134" s="1042"/>
      <c r="C134" s="1042"/>
      <c r="D134" s="1050"/>
      <c r="E134" s="1050"/>
      <c r="F134" s="1091"/>
      <c r="G134" s="1091"/>
      <c r="H134" s="1037"/>
      <c r="I134" s="1045"/>
      <c r="J134" s="1046"/>
      <c r="K134" s="1045"/>
      <c r="L134" s="1046"/>
      <c r="M134" s="1045"/>
      <c r="N134" s="1046"/>
      <c r="O134" s="1045"/>
      <c r="P134" s="1040"/>
      <c r="Q134" s="1051"/>
    </row>
    <row r="135" spans="1:17" ht="19.5" customHeight="1">
      <c r="A135" s="1034"/>
      <c r="B135" s="1042"/>
      <c r="C135" s="1042"/>
      <c r="D135" s="1036"/>
      <c r="E135" s="1043" t="s">
        <v>22</v>
      </c>
      <c r="F135" s="1043"/>
      <c r="G135" s="1044"/>
      <c r="H135" s="1037"/>
      <c r="I135" s="1045"/>
      <c r="J135" s="1046"/>
      <c r="K135" s="1045"/>
      <c r="L135" s="1046"/>
      <c r="M135" s="1045">
        <f>SUM(K124:K134)</f>
        <v>51363523</v>
      </c>
      <c r="N135" s="1046"/>
      <c r="O135" s="1045"/>
      <c r="P135" s="1040"/>
    </row>
    <row r="136" spans="1:17" ht="19.5" customHeight="1">
      <c r="A136" s="1034"/>
      <c r="B136" s="1042"/>
      <c r="C136" s="1042" t="s">
        <v>526</v>
      </c>
      <c r="D136" s="1036"/>
      <c r="E136" s="1043" t="s">
        <v>23</v>
      </c>
      <c r="F136" s="1043"/>
      <c r="G136" s="1044"/>
      <c r="H136" s="1037"/>
      <c r="I136" s="1045"/>
      <c r="J136" s="1046"/>
      <c r="K136" s="1046"/>
      <c r="L136" s="1046"/>
      <c r="M136" s="1045"/>
      <c r="N136" s="1046"/>
      <c r="O136" s="1045"/>
      <c r="P136" s="1040"/>
    </row>
    <row r="137" spans="1:17" s="1052" customFormat="1" ht="19.5" customHeight="1">
      <c r="A137" s="1049"/>
      <c r="B137" s="1050"/>
      <c r="C137" s="1050"/>
      <c r="D137" s="1050" t="s">
        <v>521</v>
      </c>
      <c r="E137" s="1050"/>
      <c r="F137" s="1048" t="s">
        <v>479</v>
      </c>
      <c r="G137" s="1048"/>
      <c r="H137" s="1037"/>
      <c r="I137" s="1045"/>
      <c r="J137" s="1046"/>
      <c r="K137" s="1054">
        <v>70041</v>
      </c>
      <c r="L137" s="1046"/>
      <c r="M137" s="1045"/>
      <c r="N137" s="1046"/>
      <c r="O137" s="1045"/>
      <c r="P137" s="1040"/>
      <c r="Q137" s="1051"/>
    </row>
    <row r="138" spans="1:17" s="1052" customFormat="1" ht="19.5" customHeight="1">
      <c r="A138" s="1053"/>
      <c r="B138" s="1050"/>
      <c r="C138" s="1050"/>
      <c r="D138" s="1050"/>
      <c r="E138" s="1043" t="s">
        <v>24</v>
      </c>
      <c r="F138" s="1043"/>
      <c r="G138" s="1044"/>
      <c r="H138" s="1037"/>
      <c r="I138" s="1045"/>
      <c r="J138" s="1046"/>
      <c r="K138" s="1045"/>
      <c r="L138" s="1046"/>
      <c r="M138" s="1045">
        <f>SUM(K136:K137)</f>
        <v>70041</v>
      </c>
      <c r="N138" s="1046"/>
      <c r="O138" s="1045"/>
      <c r="P138" s="1040"/>
      <c r="Q138" s="1051"/>
    </row>
    <row r="139" spans="1:17" ht="19.5" customHeight="1">
      <c r="A139" s="1034"/>
      <c r="B139" s="1042"/>
      <c r="C139" s="1042" t="s">
        <v>400</v>
      </c>
      <c r="D139" s="1036"/>
      <c r="E139" s="1043" t="s">
        <v>25</v>
      </c>
      <c r="F139" s="1043"/>
      <c r="G139" s="1044"/>
      <c r="H139" s="1037"/>
      <c r="I139" s="1045"/>
      <c r="J139" s="1046"/>
      <c r="K139" s="1045"/>
      <c r="L139" s="1046"/>
      <c r="M139" s="1045"/>
      <c r="N139" s="1046"/>
      <c r="O139" s="1045"/>
      <c r="P139" s="1040"/>
    </row>
    <row r="140" spans="1:17" s="1052" customFormat="1" ht="19.5" customHeight="1">
      <c r="A140" s="1053"/>
      <c r="B140" s="1050"/>
      <c r="C140" s="1050"/>
      <c r="D140" s="1050" t="s">
        <v>393</v>
      </c>
      <c r="E140" s="1050"/>
      <c r="F140" s="1091" t="s">
        <v>26</v>
      </c>
      <c r="G140" s="1091"/>
      <c r="H140" s="1037"/>
      <c r="I140" s="1045"/>
      <c r="J140" s="1046"/>
      <c r="K140" s="1045">
        <v>35280</v>
      </c>
      <c r="L140" s="1046"/>
      <c r="M140" s="1045"/>
      <c r="N140" s="1046"/>
      <c r="O140" s="1045"/>
      <c r="P140" s="1040"/>
      <c r="Q140" s="1051"/>
    </row>
    <row r="141" spans="1:17" s="1052" customFormat="1" ht="19.5" hidden="1" customHeight="1">
      <c r="A141" s="1053"/>
      <c r="B141" s="1042"/>
      <c r="C141" s="1042"/>
      <c r="D141" s="1050"/>
      <c r="E141" s="1050"/>
      <c r="F141" s="1092"/>
      <c r="G141" s="1092"/>
      <c r="H141" s="1037"/>
      <c r="I141" s="1045"/>
      <c r="J141" s="1046"/>
      <c r="K141" s="1045"/>
      <c r="L141" s="1046"/>
      <c r="M141" s="1045"/>
      <c r="N141" s="1046"/>
      <c r="O141" s="1045"/>
      <c r="P141" s="1040"/>
      <c r="Q141" s="1051"/>
    </row>
    <row r="142" spans="1:17" s="1052" customFormat="1" ht="19.5" customHeight="1">
      <c r="A142" s="1053"/>
      <c r="B142" s="1042"/>
      <c r="C142" s="1042"/>
      <c r="D142" s="1050" t="s">
        <v>527</v>
      </c>
      <c r="E142" s="1050"/>
      <c r="F142" s="1091" t="s">
        <v>291</v>
      </c>
      <c r="G142" s="1091"/>
      <c r="H142" s="1037"/>
      <c r="I142" s="1045"/>
      <c r="J142" s="1046"/>
      <c r="K142" s="1045">
        <v>3292772</v>
      </c>
      <c r="L142" s="1046"/>
      <c r="M142" s="1045"/>
      <c r="N142" s="1046"/>
      <c r="O142" s="1045"/>
      <c r="P142" s="1040"/>
      <c r="Q142" s="1051"/>
    </row>
    <row r="143" spans="1:17" s="1052" customFormat="1" ht="19.5" customHeight="1">
      <c r="A143" s="1053"/>
      <c r="B143" s="1042"/>
      <c r="C143" s="1042"/>
      <c r="D143" s="1050" t="s">
        <v>518</v>
      </c>
      <c r="E143" s="1050"/>
      <c r="F143" s="1048" t="s">
        <v>486</v>
      </c>
      <c r="G143" s="1048"/>
      <c r="H143" s="1037"/>
      <c r="I143" s="1045">
        <v>8132</v>
      </c>
      <c r="J143" s="1046"/>
      <c r="K143" s="1045"/>
      <c r="L143" s="1046"/>
      <c r="M143" s="1045"/>
      <c r="N143" s="1046"/>
      <c r="O143" s="1045"/>
      <c r="P143" s="1055"/>
      <c r="Q143" s="1051"/>
    </row>
    <row r="144" spans="1:17" s="1052" customFormat="1" ht="19.5" customHeight="1">
      <c r="A144" s="1053"/>
      <c r="B144" s="1042"/>
      <c r="C144" s="1042"/>
      <c r="D144" s="1050"/>
      <c r="E144" s="1050"/>
      <c r="F144" s="1048" t="s">
        <v>543</v>
      </c>
      <c r="G144" s="1048"/>
      <c r="H144" s="1037"/>
      <c r="I144" s="1054">
        <v>-8132</v>
      </c>
      <c r="J144" s="1046"/>
      <c r="K144" s="1045">
        <v>0</v>
      </c>
      <c r="L144" s="1046"/>
      <c r="M144" s="1045"/>
      <c r="N144" s="1046"/>
      <c r="O144" s="1045"/>
      <c r="P144" s="1055"/>
      <c r="Q144" s="1051"/>
    </row>
    <row r="145" spans="1:17" s="1052" customFormat="1" ht="19.5" customHeight="1">
      <c r="A145" s="1053"/>
      <c r="B145" s="1042"/>
      <c r="C145" s="1042"/>
      <c r="D145" s="1050" t="s">
        <v>513</v>
      </c>
      <c r="E145" s="1050"/>
      <c r="F145" s="1048" t="s">
        <v>487</v>
      </c>
      <c r="G145" s="1048"/>
      <c r="H145" s="1037"/>
      <c r="I145" s="1045">
        <v>28286</v>
      </c>
      <c r="J145" s="1046"/>
      <c r="K145" s="1045"/>
      <c r="L145" s="1046"/>
      <c r="M145" s="1045"/>
      <c r="N145" s="1046"/>
      <c r="O145" s="1045"/>
      <c r="P145" s="1055"/>
      <c r="Q145" s="1051"/>
    </row>
    <row r="146" spans="1:17" s="1052" customFormat="1" ht="19.5" customHeight="1">
      <c r="A146" s="1053"/>
      <c r="B146" s="1042"/>
      <c r="C146" s="1042"/>
      <c r="D146" s="1050"/>
      <c r="E146" s="1050"/>
      <c r="F146" s="1048" t="s">
        <v>543</v>
      </c>
      <c r="G146" s="1048"/>
      <c r="H146" s="1037"/>
      <c r="I146" s="1054">
        <v>-28286</v>
      </c>
      <c r="J146" s="1046"/>
      <c r="K146" s="1054">
        <v>0</v>
      </c>
      <c r="L146" s="1046"/>
      <c r="M146" s="1045"/>
      <c r="N146" s="1046"/>
      <c r="O146" s="1045"/>
      <c r="P146" s="1055"/>
      <c r="Q146" s="1051"/>
    </row>
    <row r="147" spans="1:17" s="1052" customFormat="1" ht="18" customHeight="1" thickBot="1">
      <c r="A147" s="1056"/>
      <c r="B147" s="1057"/>
      <c r="C147" s="1057"/>
      <c r="D147" s="1058"/>
      <c r="E147" s="1058"/>
      <c r="F147" s="1059"/>
      <c r="G147" s="1059"/>
      <c r="H147" s="1060"/>
      <c r="I147" s="1061"/>
      <c r="J147" s="1061"/>
      <c r="K147" s="1061"/>
      <c r="L147" s="1061"/>
      <c r="M147" s="1061"/>
      <c r="N147" s="1061"/>
      <c r="O147" s="1061"/>
      <c r="P147" s="1062"/>
      <c r="Q147" s="1051"/>
    </row>
    <row r="148" spans="1:17" s="1052" customFormat="1" ht="9" customHeight="1">
      <c r="A148" s="1063"/>
      <c r="B148" s="1064"/>
      <c r="C148" s="1064"/>
      <c r="D148" s="1065"/>
      <c r="E148" s="1065"/>
      <c r="F148" s="1066"/>
      <c r="G148" s="1066"/>
      <c r="H148" s="1067"/>
      <c r="I148" s="1068"/>
      <c r="J148" s="1068"/>
      <c r="K148" s="1068"/>
      <c r="L148" s="1068"/>
      <c r="M148" s="1068"/>
      <c r="N148" s="1068"/>
      <c r="O148" s="1068"/>
      <c r="P148" s="1069"/>
      <c r="Q148" s="1051"/>
    </row>
    <row r="149" spans="1:17" s="1052" customFormat="1" ht="19.5" customHeight="1">
      <c r="A149" s="1053"/>
      <c r="B149" s="1050"/>
      <c r="C149" s="1050"/>
      <c r="D149" s="1050"/>
      <c r="E149" s="1121" t="s">
        <v>29</v>
      </c>
      <c r="F149" s="1121"/>
      <c r="G149" s="1071"/>
      <c r="H149" s="1037"/>
      <c r="I149" s="1045"/>
      <c r="J149" s="1046"/>
      <c r="K149" s="1045"/>
      <c r="L149" s="1046"/>
      <c r="M149" s="1054">
        <f>SUM(K139:K142)</f>
        <v>3328052</v>
      </c>
      <c r="N149" s="1046"/>
      <c r="O149" s="1045"/>
      <c r="P149" s="1040"/>
      <c r="Q149" s="1051"/>
    </row>
    <row r="150" spans="1:17" s="1052" customFormat="1" ht="19.5" customHeight="1">
      <c r="A150" s="1053"/>
      <c r="B150" s="1050"/>
      <c r="C150" s="1050"/>
      <c r="D150" s="1050"/>
      <c r="E150" s="1043" t="s">
        <v>28</v>
      </c>
      <c r="F150" s="1043"/>
      <c r="G150" s="1044"/>
      <c r="H150" s="1037"/>
      <c r="I150" s="1045"/>
      <c r="J150" s="1046"/>
      <c r="K150" s="1045"/>
      <c r="L150" s="1046"/>
      <c r="M150" s="1045"/>
      <c r="N150" s="1046"/>
      <c r="O150" s="1045">
        <f>SUM(M123:M149)</f>
        <v>54761616</v>
      </c>
      <c r="P150" s="1040"/>
      <c r="Q150" s="1051"/>
    </row>
    <row r="151" spans="1:17" ht="19.5" customHeight="1">
      <c r="A151" s="1034"/>
      <c r="B151" s="1035" t="s">
        <v>63</v>
      </c>
      <c r="C151" s="1036"/>
      <c r="D151" s="1036"/>
      <c r="E151" s="1036"/>
      <c r="F151" s="1036"/>
      <c r="G151" s="1036"/>
      <c r="H151" s="1037"/>
      <c r="I151" s="1045"/>
      <c r="J151" s="1046"/>
      <c r="K151" s="1045"/>
      <c r="L151" s="1046"/>
      <c r="M151" s="1045"/>
      <c r="N151" s="1046"/>
      <c r="O151" s="1045"/>
      <c r="P151" s="1040"/>
    </row>
    <row r="152" spans="1:17" ht="19.5" customHeight="1">
      <c r="A152" s="1034"/>
      <c r="B152" s="1042"/>
      <c r="C152" s="1042" t="s">
        <v>391</v>
      </c>
      <c r="D152" s="1036"/>
      <c r="E152" s="1043" t="s">
        <v>30</v>
      </c>
      <c r="F152" s="1043"/>
      <c r="G152" s="1044"/>
      <c r="H152" s="1037"/>
      <c r="I152" s="1045"/>
      <c r="J152" s="1046"/>
      <c r="K152" s="1045"/>
      <c r="L152" s="1046"/>
      <c r="M152" s="1045">
        <f>65364-1</f>
        <v>65363</v>
      </c>
      <c r="N152" s="1046"/>
      <c r="O152" s="1045"/>
      <c r="P152" s="1040"/>
    </row>
    <row r="153" spans="1:17" s="1052" customFormat="1" ht="19.5" customHeight="1">
      <c r="A153" s="1053"/>
      <c r="B153" s="1050"/>
      <c r="C153" s="1072" t="s">
        <v>528</v>
      </c>
      <c r="D153" s="1050"/>
      <c r="E153" s="1043" t="s">
        <v>31</v>
      </c>
      <c r="F153" s="1043"/>
      <c r="G153" s="1044"/>
      <c r="H153" s="1037"/>
      <c r="I153" s="1045"/>
      <c r="J153" s="1046"/>
      <c r="K153" s="1045">
        <v>4558859</v>
      </c>
      <c r="L153" s="1046"/>
      <c r="M153" s="1045"/>
      <c r="N153" s="1046"/>
      <c r="O153" s="1045"/>
      <c r="P153" s="1040"/>
      <c r="Q153" s="1041"/>
    </row>
    <row r="154" spans="1:17" s="1052" customFormat="1" ht="19.5" customHeight="1">
      <c r="A154" s="1053"/>
      <c r="B154" s="1050"/>
      <c r="C154" s="1050"/>
      <c r="D154" s="1050"/>
      <c r="E154" s="1043" t="s">
        <v>27</v>
      </c>
      <c r="F154" s="1043"/>
      <c r="G154" s="1044"/>
      <c r="H154" s="1037"/>
      <c r="I154" s="1045"/>
      <c r="J154" s="1046"/>
      <c r="K154" s="1054">
        <v>-18427</v>
      </c>
      <c r="L154" s="1046"/>
      <c r="M154" s="1045">
        <f>SUM(K153:K154)</f>
        <v>4540432</v>
      </c>
      <c r="N154" s="1046"/>
      <c r="O154" s="1045"/>
      <c r="P154" s="1040"/>
      <c r="Q154" s="1051"/>
    </row>
    <row r="155" spans="1:17" s="1052" customFormat="1" ht="19.5" hidden="1" customHeight="1">
      <c r="A155" s="1053"/>
      <c r="B155" s="1042"/>
      <c r="C155" s="1042"/>
      <c r="D155" s="1050"/>
      <c r="E155" s="1043"/>
      <c r="F155" s="1043"/>
      <c r="G155" s="1044"/>
      <c r="H155" s="1037"/>
      <c r="I155" s="1045"/>
      <c r="J155" s="1046"/>
      <c r="K155" s="1045"/>
      <c r="L155" s="1046"/>
      <c r="M155" s="1045"/>
      <c r="N155" s="1046"/>
      <c r="O155" s="1045"/>
      <c r="P155" s="1040"/>
      <c r="Q155" s="1051"/>
    </row>
    <row r="156" spans="1:17" s="1052" customFormat="1" ht="19.5" customHeight="1">
      <c r="A156" s="1053"/>
      <c r="B156" s="1042"/>
      <c r="C156" s="1042" t="s">
        <v>529</v>
      </c>
      <c r="D156" s="1050"/>
      <c r="E156" s="1043" t="s">
        <v>32</v>
      </c>
      <c r="F156" s="1043"/>
      <c r="G156" s="1044"/>
      <c r="H156" s="1037"/>
      <c r="I156" s="1045"/>
      <c r="J156" s="1046"/>
      <c r="K156" s="1045"/>
      <c r="L156" s="1046"/>
      <c r="M156" s="1045">
        <v>170493</v>
      </c>
      <c r="N156" s="1046"/>
      <c r="O156" s="1045"/>
      <c r="P156" s="1040"/>
      <c r="Q156" s="1051"/>
    </row>
    <row r="157" spans="1:17" s="1052" customFormat="1" ht="19.5" customHeight="1">
      <c r="A157" s="1053"/>
      <c r="B157" s="1050"/>
      <c r="C157" s="1042" t="s">
        <v>530</v>
      </c>
      <c r="D157" s="1050"/>
      <c r="E157" s="1043" t="s">
        <v>294</v>
      </c>
      <c r="F157" s="1043"/>
      <c r="G157" s="1044"/>
      <c r="H157" s="1037"/>
      <c r="I157" s="1045"/>
      <c r="J157" s="1046"/>
      <c r="K157" s="1045"/>
      <c r="L157" s="1046"/>
      <c r="M157" s="1045">
        <v>33144</v>
      </c>
      <c r="N157" s="1046"/>
      <c r="O157" s="1045"/>
      <c r="P157" s="1040"/>
      <c r="Q157" s="1051"/>
    </row>
    <row r="158" spans="1:17" s="1052" customFormat="1" ht="19.5" customHeight="1">
      <c r="A158" s="1053"/>
      <c r="B158" s="1042"/>
      <c r="C158" s="1042" t="s">
        <v>531</v>
      </c>
      <c r="D158" s="1050"/>
      <c r="E158" s="1043" t="s">
        <v>33</v>
      </c>
      <c r="F158" s="1043"/>
      <c r="G158" s="1044"/>
      <c r="H158" s="1037"/>
      <c r="I158" s="1045"/>
      <c r="J158" s="1046"/>
      <c r="K158" s="1045"/>
      <c r="L158" s="1046"/>
      <c r="M158" s="1045">
        <v>884</v>
      </c>
      <c r="N158" s="1046"/>
      <c r="O158" s="1045"/>
      <c r="P158" s="1040"/>
      <c r="Q158" s="1051"/>
    </row>
    <row r="159" spans="1:17" s="1052" customFormat="1" ht="19.5" customHeight="1">
      <c r="A159" s="1053"/>
      <c r="B159" s="1050"/>
      <c r="C159" s="1042" t="s">
        <v>404</v>
      </c>
      <c r="D159" s="1050"/>
      <c r="E159" s="1043" t="s">
        <v>297</v>
      </c>
      <c r="F159" s="1043"/>
      <c r="G159" s="1044"/>
      <c r="H159" s="1037"/>
      <c r="I159" s="1045"/>
      <c r="J159" s="1046"/>
      <c r="K159" s="1045"/>
      <c r="L159" s="1046"/>
      <c r="M159" s="1045">
        <v>7405950</v>
      </c>
      <c r="N159" s="1046"/>
      <c r="O159" s="1045"/>
      <c r="P159" s="1040"/>
      <c r="Q159" s="1051"/>
    </row>
    <row r="160" spans="1:17" s="1052" customFormat="1" ht="19.5" customHeight="1">
      <c r="A160" s="1053"/>
      <c r="B160" s="1050"/>
      <c r="C160" s="1050"/>
      <c r="D160" s="1050"/>
      <c r="E160" s="1043" t="s">
        <v>34</v>
      </c>
      <c r="F160" s="1043"/>
      <c r="G160" s="1044"/>
      <c r="H160" s="1037"/>
      <c r="I160" s="1045"/>
      <c r="J160" s="1046"/>
      <c r="K160" s="1045"/>
      <c r="L160" s="1046"/>
      <c r="M160" s="1093"/>
      <c r="N160" s="1046"/>
      <c r="O160" s="1054">
        <f>SUM(M152:M159)</f>
        <v>12216266</v>
      </c>
      <c r="P160" s="1040"/>
      <c r="Q160" s="1051"/>
    </row>
    <row r="161" spans="1:17" s="1052" customFormat="1" ht="19.5" customHeight="1" thickBot="1">
      <c r="A161" s="1053"/>
      <c r="B161" s="1042"/>
      <c r="C161" s="1042"/>
      <c r="D161" s="1050"/>
      <c r="E161" s="1043" t="s">
        <v>35</v>
      </c>
      <c r="F161" s="1043"/>
      <c r="G161" s="1044"/>
      <c r="H161" s="1037"/>
      <c r="I161" s="1045"/>
      <c r="J161" s="1046"/>
      <c r="K161" s="1045"/>
      <c r="L161" s="1046"/>
      <c r="M161" s="1045"/>
      <c r="N161" s="1046"/>
      <c r="O161" s="1073">
        <f>SUM(O150,O160)</f>
        <v>66977882</v>
      </c>
      <c r="P161" s="1040"/>
      <c r="Q161" s="1051"/>
    </row>
    <row r="162" spans="1:17" s="1052" customFormat="1" ht="19.5" customHeight="1" thickTop="1">
      <c r="A162" s="1053"/>
      <c r="B162" s="1042"/>
      <c r="C162" s="1042"/>
      <c r="D162" s="1050"/>
      <c r="E162" s="1043"/>
      <c r="F162" s="1043"/>
      <c r="G162" s="1044"/>
      <c r="H162" s="1037"/>
      <c r="I162" s="1038"/>
      <c r="J162" s="1039"/>
      <c r="K162" s="1038"/>
      <c r="L162" s="1039"/>
      <c r="M162" s="1038"/>
      <c r="N162" s="1039"/>
      <c r="O162" s="1038"/>
      <c r="P162" s="1040"/>
      <c r="Q162" s="1051"/>
    </row>
    <row r="163" spans="1:17" s="1052" customFormat="1" ht="19.5" customHeight="1">
      <c r="A163" s="1053"/>
      <c r="B163" s="1042"/>
      <c r="C163" s="1042"/>
      <c r="D163" s="1050"/>
      <c r="E163" s="1044"/>
      <c r="F163" s="1044"/>
      <c r="G163" s="1044"/>
      <c r="H163" s="1037"/>
      <c r="I163" s="1038"/>
      <c r="J163" s="1039"/>
      <c r="K163" s="1038"/>
      <c r="L163" s="1039"/>
      <c r="M163" s="1038"/>
      <c r="N163" s="1039"/>
      <c r="O163" s="1038"/>
      <c r="P163" s="1040"/>
      <c r="Q163" s="1051"/>
    </row>
    <row r="164" spans="1:17" s="1052" customFormat="1" ht="19.5" customHeight="1">
      <c r="A164" s="1053"/>
      <c r="B164" s="1042"/>
      <c r="C164" s="1042"/>
      <c r="D164" s="1050"/>
      <c r="E164" s="1044"/>
      <c r="F164" s="1044"/>
      <c r="G164" s="1044"/>
      <c r="H164" s="1037"/>
      <c r="I164" s="1038"/>
      <c r="J164" s="1039"/>
      <c r="K164" s="1038"/>
      <c r="L164" s="1039"/>
      <c r="M164" s="1038"/>
      <c r="N164" s="1039"/>
      <c r="O164" s="1038"/>
      <c r="P164" s="1040"/>
      <c r="Q164" s="1051"/>
    </row>
    <row r="165" spans="1:17" s="1052" customFormat="1" ht="19.5" customHeight="1">
      <c r="A165" s="1053"/>
      <c r="B165" s="1042"/>
      <c r="C165" s="1042"/>
      <c r="D165" s="1050"/>
      <c r="E165" s="1044"/>
      <c r="F165" s="1044"/>
      <c r="G165" s="1044"/>
      <c r="H165" s="1037"/>
      <c r="I165" s="1038"/>
      <c r="J165" s="1039"/>
      <c r="K165" s="1038"/>
      <c r="L165" s="1039"/>
      <c r="M165" s="1038"/>
      <c r="N165" s="1039"/>
      <c r="O165" s="1038"/>
      <c r="P165" s="1040"/>
      <c r="Q165" s="1051"/>
    </row>
    <row r="166" spans="1:17" s="1052" customFormat="1" ht="19.5" customHeight="1">
      <c r="A166" s="1053"/>
      <c r="B166" s="1042"/>
      <c r="C166" s="1042"/>
      <c r="D166" s="1050"/>
      <c r="E166" s="1044"/>
      <c r="F166" s="1044"/>
      <c r="G166" s="1044"/>
      <c r="H166" s="1037"/>
      <c r="I166" s="1038"/>
      <c r="J166" s="1039"/>
      <c r="K166" s="1038"/>
      <c r="L166" s="1039"/>
      <c r="M166" s="1038"/>
      <c r="N166" s="1039"/>
      <c r="O166" s="1038"/>
      <c r="P166" s="1040"/>
      <c r="Q166" s="1051"/>
    </row>
    <row r="167" spans="1:17" s="1052" customFormat="1" ht="19.5" customHeight="1">
      <c r="A167" s="1053"/>
      <c r="B167" s="1042"/>
      <c r="C167" s="1042"/>
      <c r="D167" s="1050"/>
      <c r="E167" s="1044"/>
      <c r="F167" s="1044"/>
      <c r="G167" s="1044"/>
      <c r="H167" s="1037"/>
      <c r="I167" s="1038"/>
      <c r="J167" s="1039"/>
      <c r="K167" s="1038"/>
      <c r="L167" s="1039"/>
      <c r="M167" s="1038"/>
      <c r="N167" s="1039"/>
      <c r="O167" s="1038"/>
      <c r="P167" s="1040"/>
      <c r="Q167" s="1051"/>
    </row>
    <row r="168" spans="1:17" s="1052" customFormat="1" ht="19.5" customHeight="1">
      <c r="A168" s="1053"/>
      <c r="B168" s="1042"/>
      <c r="C168" s="1042"/>
      <c r="D168" s="1050"/>
      <c r="E168" s="1044"/>
      <c r="F168" s="1044"/>
      <c r="G168" s="1044"/>
      <c r="H168" s="1037"/>
      <c r="I168" s="1038"/>
      <c r="J168" s="1039"/>
      <c r="K168" s="1038"/>
      <c r="L168" s="1039"/>
      <c r="M168" s="1038"/>
      <c r="N168" s="1039"/>
      <c r="O168" s="1038"/>
      <c r="P168" s="1040"/>
      <c r="Q168" s="1051"/>
    </row>
    <row r="169" spans="1:17" s="1052" customFormat="1" ht="19.5" customHeight="1">
      <c r="A169" s="1053"/>
      <c r="B169" s="1042"/>
      <c r="C169" s="1042"/>
      <c r="D169" s="1050"/>
      <c r="E169" s="1044"/>
      <c r="F169" s="1044"/>
      <c r="G169" s="1044"/>
      <c r="H169" s="1037"/>
      <c r="I169" s="1038"/>
      <c r="J169" s="1039"/>
      <c r="K169" s="1038"/>
      <c r="L169" s="1039"/>
      <c r="M169" s="1038"/>
      <c r="N169" s="1039"/>
      <c r="O169" s="1038"/>
      <c r="P169" s="1040"/>
      <c r="Q169" s="1051"/>
    </row>
    <row r="170" spans="1:17" s="1052" customFormat="1" ht="19.5" customHeight="1">
      <c r="A170" s="1053"/>
      <c r="B170" s="1042"/>
      <c r="C170" s="1042"/>
      <c r="D170" s="1050"/>
      <c r="E170" s="1044"/>
      <c r="F170" s="1044"/>
      <c r="G170" s="1044"/>
      <c r="H170" s="1037"/>
      <c r="I170" s="1038"/>
      <c r="J170" s="1039"/>
      <c r="K170" s="1038"/>
      <c r="L170" s="1039"/>
      <c r="M170" s="1038"/>
      <c r="N170" s="1039"/>
      <c r="O170" s="1038"/>
      <c r="P170" s="1040"/>
      <c r="Q170" s="1051"/>
    </row>
    <row r="171" spans="1:17" s="1052" customFormat="1" ht="19.5" customHeight="1">
      <c r="A171" s="1053"/>
      <c r="B171" s="1042"/>
      <c r="C171" s="1042"/>
      <c r="D171" s="1050"/>
      <c r="E171" s="1044"/>
      <c r="F171" s="1044"/>
      <c r="G171" s="1044"/>
      <c r="H171" s="1037"/>
      <c r="I171" s="1038"/>
      <c r="J171" s="1039"/>
      <c r="K171" s="1038"/>
      <c r="L171" s="1039"/>
      <c r="M171" s="1038"/>
      <c r="N171" s="1039"/>
      <c r="O171" s="1038"/>
      <c r="P171" s="1040"/>
      <c r="Q171" s="1051"/>
    </row>
    <row r="172" spans="1:17" s="1052" customFormat="1" ht="19.5" customHeight="1">
      <c r="A172" s="1053"/>
      <c r="B172" s="1042"/>
      <c r="C172" s="1042"/>
      <c r="D172" s="1050"/>
      <c r="E172" s="1044"/>
      <c r="F172" s="1044"/>
      <c r="G172" s="1044"/>
      <c r="H172" s="1037"/>
      <c r="I172" s="1038"/>
      <c r="J172" s="1039"/>
      <c r="K172" s="1038"/>
      <c r="L172" s="1039"/>
      <c r="M172" s="1038"/>
      <c r="N172" s="1039"/>
      <c r="O172" s="1038"/>
      <c r="P172" s="1040"/>
      <c r="Q172" s="1051"/>
    </row>
    <row r="173" spans="1:17" s="1052" customFormat="1" ht="19.5" customHeight="1">
      <c r="A173" s="1053"/>
      <c r="B173" s="1042"/>
      <c r="C173" s="1042"/>
      <c r="D173" s="1050"/>
      <c r="E173" s="1044"/>
      <c r="F173" s="1044"/>
      <c r="G173" s="1044"/>
      <c r="H173" s="1037"/>
      <c r="I173" s="1038"/>
      <c r="J173" s="1039"/>
      <c r="K173" s="1038"/>
      <c r="L173" s="1039"/>
      <c r="M173" s="1038"/>
      <c r="N173" s="1039"/>
      <c r="O173" s="1038"/>
      <c r="P173" s="1040"/>
      <c r="Q173" s="1051"/>
    </row>
    <row r="174" spans="1:17" s="1052" customFormat="1" ht="19.5" customHeight="1">
      <c r="A174" s="1053"/>
      <c r="B174" s="1042"/>
      <c r="C174" s="1042"/>
      <c r="D174" s="1050"/>
      <c r="E174" s="1044"/>
      <c r="F174" s="1044"/>
      <c r="G174" s="1044"/>
      <c r="H174" s="1037"/>
      <c r="I174" s="1038"/>
      <c r="J174" s="1039"/>
      <c r="K174" s="1038"/>
      <c r="L174" s="1039"/>
      <c r="M174" s="1038"/>
      <c r="N174" s="1039"/>
      <c r="O174" s="1038"/>
      <c r="P174" s="1040"/>
      <c r="Q174" s="1051"/>
    </row>
    <row r="175" spans="1:17" s="1052" customFormat="1" ht="19.5" customHeight="1">
      <c r="A175" s="1053"/>
      <c r="B175" s="1042"/>
      <c r="C175" s="1042"/>
      <c r="D175" s="1050"/>
      <c r="E175" s="1044"/>
      <c r="F175" s="1044"/>
      <c r="G175" s="1044"/>
      <c r="H175" s="1037"/>
      <c r="I175" s="1038"/>
      <c r="J175" s="1039"/>
      <c r="K175" s="1038"/>
      <c r="L175" s="1039"/>
      <c r="M175" s="1038"/>
      <c r="N175" s="1039"/>
      <c r="O175" s="1038"/>
      <c r="P175" s="1040"/>
      <c r="Q175" s="1051"/>
    </row>
    <row r="176" spans="1:17" s="1052" customFormat="1" ht="19.5" customHeight="1">
      <c r="A176" s="1053"/>
      <c r="B176" s="1042"/>
      <c r="C176" s="1042"/>
      <c r="D176" s="1050"/>
      <c r="E176" s="1044"/>
      <c r="F176" s="1044"/>
      <c r="G176" s="1044"/>
      <c r="H176" s="1037"/>
      <c r="I176" s="1038"/>
      <c r="J176" s="1039"/>
      <c r="K176" s="1038"/>
      <c r="L176" s="1039"/>
      <c r="M176" s="1038"/>
      <c r="N176" s="1039"/>
      <c r="O176" s="1038"/>
      <c r="P176" s="1040"/>
      <c r="Q176" s="1051"/>
    </row>
    <row r="177" spans="1:17" s="654" customFormat="1" ht="9" customHeight="1" thickBot="1">
      <c r="A177" s="1074"/>
      <c r="B177" s="1075"/>
      <c r="C177" s="1075"/>
      <c r="D177" s="1076"/>
      <c r="E177" s="1076"/>
      <c r="F177" s="1077"/>
      <c r="G177" s="1077"/>
      <c r="H177" s="1076"/>
      <c r="I177" s="1078"/>
      <c r="J177" s="1078"/>
      <c r="K177" s="1078"/>
      <c r="L177" s="1078"/>
      <c r="M177" s="1078"/>
      <c r="N177" s="1078"/>
      <c r="O177" s="1078"/>
      <c r="P177" s="1079"/>
      <c r="Q177" s="1080"/>
    </row>
    <row r="178" spans="1:17" s="654" customFormat="1" ht="9" customHeight="1">
      <c r="A178" s="1081"/>
      <c r="B178" s="1082"/>
      <c r="C178" s="1082"/>
      <c r="D178" s="1083"/>
      <c r="E178" s="1083"/>
      <c r="F178" s="1084"/>
      <c r="G178" s="1084"/>
      <c r="H178" s="1083"/>
      <c r="I178" s="1085"/>
      <c r="J178" s="1085"/>
      <c r="K178" s="1085"/>
      <c r="L178" s="1085"/>
      <c r="M178" s="1085"/>
      <c r="N178" s="1085"/>
      <c r="O178" s="1085"/>
      <c r="P178" s="1086"/>
      <c r="Q178" s="1080"/>
    </row>
    <row r="179" spans="1:17" s="1030" customFormat="1" ht="19.5" customHeight="1">
      <c r="A179" s="1031" t="s">
        <v>36</v>
      </c>
      <c r="B179" s="1032"/>
      <c r="C179" s="1032"/>
      <c r="D179" s="1032"/>
      <c r="E179" s="1032"/>
      <c r="F179" s="1032"/>
      <c r="G179" s="1032"/>
      <c r="H179" s="1032"/>
      <c r="I179" s="1032"/>
      <c r="J179" s="1032"/>
      <c r="K179" s="1032"/>
      <c r="L179" s="1032"/>
      <c r="M179" s="1032"/>
      <c r="N179" s="1032"/>
      <c r="O179" s="1032"/>
      <c r="P179" s="1033"/>
      <c r="Q179" s="1018"/>
    </row>
    <row r="180" spans="1:17" ht="19.5" customHeight="1">
      <c r="A180" s="1034"/>
      <c r="B180" s="1035" t="s">
        <v>64</v>
      </c>
      <c r="C180" s="1036"/>
      <c r="D180" s="1036"/>
      <c r="E180" s="1036"/>
      <c r="F180" s="1036"/>
      <c r="G180" s="1036"/>
      <c r="H180" s="1037"/>
      <c r="I180" s="1038"/>
      <c r="J180" s="1039"/>
      <c r="K180" s="1038"/>
      <c r="L180" s="1039"/>
      <c r="M180" s="1038"/>
      <c r="N180" s="1039"/>
      <c r="O180" s="1038"/>
      <c r="P180" s="1040"/>
    </row>
    <row r="181" spans="1:17" ht="19.5" customHeight="1">
      <c r="A181" s="1034"/>
      <c r="B181" s="1042"/>
      <c r="C181" s="1042" t="s">
        <v>391</v>
      </c>
      <c r="D181" s="1036"/>
      <c r="E181" s="1043" t="s">
        <v>37</v>
      </c>
      <c r="F181" s="1043"/>
      <c r="G181" s="1044"/>
      <c r="H181" s="1037"/>
      <c r="I181" s="1045"/>
      <c r="J181" s="1046"/>
      <c r="K181" s="1045"/>
      <c r="L181" s="1046"/>
      <c r="M181" s="1045"/>
      <c r="N181" s="1046"/>
      <c r="O181" s="1045"/>
      <c r="P181" s="1040"/>
    </row>
    <row r="182" spans="1:17" ht="30" customHeight="1">
      <c r="A182" s="1047"/>
      <c r="B182" s="1042"/>
      <c r="C182" s="1042"/>
      <c r="D182" s="1087" t="s">
        <v>393</v>
      </c>
      <c r="E182" s="1036"/>
      <c r="F182" s="1122" t="s">
        <v>67</v>
      </c>
      <c r="G182" s="1122"/>
      <c r="H182" s="1037"/>
      <c r="I182" s="1045"/>
      <c r="J182" s="1046"/>
      <c r="K182" s="1054">
        <v>42735820</v>
      </c>
      <c r="L182" s="1046"/>
      <c r="M182" s="1045"/>
      <c r="N182" s="1046"/>
      <c r="O182" s="1045"/>
      <c r="P182" s="1040"/>
    </row>
    <row r="183" spans="1:17" s="1052" customFormat="1" ht="19.5" customHeight="1">
      <c r="A183" s="1053"/>
      <c r="B183" s="1042"/>
      <c r="C183" s="1042"/>
      <c r="D183" s="1050"/>
      <c r="E183" s="1089" t="s">
        <v>38</v>
      </c>
      <c r="F183" s="1089"/>
      <c r="G183" s="1090"/>
      <c r="H183" s="1037"/>
      <c r="I183" s="1045"/>
      <c r="J183" s="1046"/>
      <c r="K183" s="1045"/>
      <c r="L183" s="1046"/>
      <c r="M183" s="1045">
        <f>SUM(K181:K182)</f>
        <v>42735820</v>
      </c>
      <c r="N183" s="1046"/>
      <c r="O183" s="1045"/>
      <c r="P183" s="1040"/>
      <c r="Q183" s="1051"/>
    </row>
    <row r="184" spans="1:17" ht="19.5" customHeight="1">
      <c r="A184" s="1034"/>
      <c r="B184" s="1042"/>
      <c r="C184" s="1042" t="s">
        <v>399</v>
      </c>
      <c r="D184" s="1036"/>
      <c r="E184" s="1043" t="s">
        <v>39</v>
      </c>
      <c r="F184" s="1043"/>
      <c r="G184" s="1044"/>
      <c r="H184" s="1037"/>
      <c r="I184" s="1045"/>
      <c r="J184" s="1046"/>
      <c r="K184" s="1045"/>
      <c r="L184" s="1046"/>
      <c r="M184" s="1045"/>
      <c r="N184" s="1046"/>
      <c r="O184" s="1045"/>
      <c r="P184" s="1040"/>
    </row>
    <row r="185" spans="1:17" ht="19.5" customHeight="1">
      <c r="A185" s="1047"/>
      <c r="B185" s="1042"/>
      <c r="C185" s="1042"/>
      <c r="D185" s="1036" t="s">
        <v>393</v>
      </c>
      <c r="E185" s="1036"/>
      <c r="F185" s="1043" t="s">
        <v>40</v>
      </c>
      <c r="G185" s="1043"/>
      <c r="H185" s="1037"/>
      <c r="I185" s="1045"/>
      <c r="J185" s="1046"/>
      <c r="K185" s="1054">
        <v>4405811</v>
      </c>
      <c r="L185" s="1046"/>
      <c r="M185" s="1045"/>
      <c r="N185" s="1046"/>
      <c r="O185" s="1045"/>
      <c r="P185" s="1040"/>
    </row>
    <row r="186" spans="1:17" s="1052" customFormat="1" ht="19.5" hidden="1" customHeight="1">
      <c r="A186" s="1049"/>
      <c r="B186" s="1050"/>
      <c r="C186" s="1050"/>
      <c r="D186" s="1050" t="s">
        <v>532</v>
      </c>
      <c r="E186" s="1050"/>
      <c r="F186" s="1091" t="s">
        <v>41</v>
      </c>
      <c r="G186" s="1091"/>
      <c r="H186" s="1037"/>
      <c r="I186" s="1045"/>
      <c r="J186" s="1046"/>
      <c r="K186" s="1054">
        <v>0</v>
      </c>
      <c r="L186" s="1046"/>
      <c r="M186" s="1045"/>
      <c r="N186" s="1046"/>
      <c r="O186" s="1045"/>
      <c r="P186" s="1040"/>
      <c r="Q186" s="1051"/>
    </row>
    <row r="187" spans="1:17" s="1052" customFormat="1" ht="19.5" customHeight="1">
      <c r="A187" s="1049"/>
      <c r="B187" s="1050"/>
      <c r="C187" s="1050"/>
      <c r="D187" s="1050"/>
      <c r="E187" s="1089" t="s">
        <v>42</v>
      </c>
      <c r="F187" s="1089"/>
      <c r="G187" s="1090"/>
      <c r="H187" s="1037"/>
      <c r="I187" s="1045"/>
      <c r="J187" s="1046"/>
      <c r="K187" s="1045"/>
      <c r="L187" s="1046"/>
      <c r="M187" s="1054">
        <f>SUM(K184:K186)</f>
        <v>4405811</v>
      </c>
      <c r="N187" s="1046"/>
      <c r="O187" s="1045"/>
      <c r="P187" s="1040"/>
      <c r="Q187" s="1051"/>
    </row>
    <row r="188" spans="1:17" s="1052" customFormat="1" ht="19.5" customHeight="1">
      <c r="A188" s="1053"/>
      <c r="B188" s="1050"/>
      <c r="C188" s="1050"/>
      <c r="D188" s="1050"/>
      <c r="E188" s="1091" t="s">
        <v>47</v>
      </c>
      <c r="F188" s="1091"/>
      <c r="G188" s="1092"/>
      <c r="H188" s="1037"/>
      <c r="I188" s="1045"/>
      <c r="J188" s="1046"/>
      <c r="K188" s="1045"/>
      <c r="L188" s="1046"/>
      <c r="M188" s="1093"/>
      <c r="N188" s="1046"/>
      <c r="O188" s="1045">
        <f>SUM(M180:M187)</f>
        <v>47141631</v>
      </c>
      <c r="P188" s="1040"/>
      <c r="Q188" s="1051"/>
    </row>
    <row r="189" spans="1:17" ht="19.5" customHeight="1">
      <c r="A189" s="1034"/>
      <c r="B189" s="1035" t="s">
        <v>65</v>
      </c>
      <c r="C189" s="1036"/>
      <c r="D189" s="1036"/>
      <c r="E189" s="1036"/>
      <c r="F189" s="1036"/>
      <c r="G189" s="1036"/>
      <c r="H189" s="1037"/>
      <c r="I189" s="1045"/>
      <c r="J189" s="1046"/>
      <c r="K189" s="1045"/>
      <c r="L189" s="1046"/>
      <c r="M189" s="1045"/>
      <c r="N189" s="1046"/>
      <c r="O189" s="1094"/>
      <c r="P189" s="1040"/>
    </row>
    <row r="190" spans="1:17" ht="19.5" customHeight="1">
      <c r="A190" s="1034"/>
      <c r="B190" s="1042"/>
      <c r="C190" s="1042" t="s">
        <v>520</v>
      </c>
      <c r="D190" s="1036"/>
      <c r="E190" s="1043" t="s">
        <v>37</v>
      </c>
      <c r="F190" s="1043"/>
      <c r="G190" s="1044"/>
      <c r="H190" s="1037"/>
      <c r="I190" s="1045"/>
      <c r="J190" s="1046"/>
      <c r="K190" s="1045"/>
      <c r="L190" s="1046"/>
      <c r="M190" s="1045"/>
      <c r="N190" s="1046"/>
      <c r="O190" s="1045"/>
      <c r="P190" s="1040"/>
    </row>
    <row r="191" spans="1:17" s="1052" customFormat="1" ht="30" customHeight="1">
      <c r="A191" s="1053"/>
      <c r="B191" s="1050"/>
      <c r="C191" s="1050"/>
      <c r="D191" s="1087" t="s">
        <v>521</v>
      </c>
      <c r="E191" s="1036"/>
      <c r="F191" s="1122" t="s">
        <v>67</v>
      </c>
      <c r="G191" s="1122"/>
      <c r="H191" s="1037"/>
      <c r="I191" s="1045"/>
      <c r="J191" s="1046"/>
      <c r="K191" s="1054">
        <v>2063736</v>
      </c>
      <c r="L191" s="1046"/>
      <c r="M191" s="1045"/>
      <c r="N191" s="1046"/>
      <c r="O191" s="1045"/>
      <c r="P191" s="1040"/>
      <c r="Q191" s="1051"/>
    </row>
    <row r="192" spans="1:17" s="1052" customFormat="1" ht="19.5" customHeight="1">
      <c r="A192" s="1053"/>
      <c r="B192" s="1042"/>
      <c r="C192" s="1042"/>
      <c r="D192" s="1050"/>
      <c r="E192" s="1089" t="s">
        <v>38</v>
      </c>
      <c r="F192" s="1089"/>
      <c r="G192" s="1090"/>
      <c r="H192" s="1037"/>
      <c r="I192" s="1045"/>
      <c r="J192" s="1046"/>
      <c r="K192" s="1045"/>
      <c r="L192" s="1046"/>
      <c r="M192" s="1045">
        <f>SUM(K191)</f>
        <v>2063736</v>
      </c>
      <c r="N192" s="1046"/>
      <c r="O192" s="1045"/>
      <c r="P192" s="1040"/>
      <c r="Q192" s="1051"/>
    </row>
    <row r="193" spans="1:17" ht="19.5" customHeight="1">
      <c r="A193" s="1034"/>
      <c r="B193" s="1042"/>
      <c r="C193" s="1042" t="s">
        <v>399</v>
      </c>
      <c r="D193" s="1036"/>
      <c r="E193" s="1043" t="s">
        <v>43</v>
      </c>
      <c r="F193" s="1043"/>
      <c r="G193" s="1044"/>
      <c r="H193" s="1037"/>
      <c r="I193" s="1045"/>
      <c r="J193" s="1046"/>
      <c r="K193" s="1045"/>
      <c r="L193" s="1046"/>
      <c r="M193" s="1045">
        <v>2608234</v>
      </c>
      <c r="N193" s="1046"/>
      <c r="O193" s="1045"/>
      <c r="P193" s="1040"/>
    </row>
    <row r="194" spans="1:17" ht="19.5" customHeight="1">
      <c r="A194" s="1034"/>
      <c r="B194" s="1042"/>
      <c r="C194" s="1042" t="s">
        <v>529</v>
      </c>
      <c r="D194" s="1036"/>
      <c r="E194" s="1043" t="s">
        <v>44</v>
      </c>
      <c r="F194" s="1043"/>
      <c r="G194" s="1044"/>
      <c r="H194" s="1037"/>
      <c r="I194" s="1045"/>
      <c r="J194" s="1046"/>
      <c r="K194" s="1045"/>
      <c r="L194" s="1046"/>
      <c r="M194" s="1045">
        <v>55409</v>
      </c>
      <c r="N194" s="1046"/>
      <c r="O194" s="1045"/>
      <c r="P194" s="1040"/>
    </row>
    <row r="195" spans="1:17" ht="19.5" customHeight="1">
      <c r="A195" s="1034"/>
      <c r="B195" s="1042"/>
      <c r="C195" s="1042" t="s">
        <v>402</v>
      </c>
      <c r="D195" s="1036"/>
      <c r="E195" s="1043" t="s">
        <v>39</v>
      </c>
      <c r="F195" s="1043"/>
      <c r="G195" s="1044"/>
      <c r="H195" s="1037"/>
      <c r="I195" s="1045"/>
      <c r="J195" s="1046"/>
      <c r="K195" s="1045"/>
      <c r="L195" s="1046"/>
      <c r="M195" s="1045"/>
      <c r="N195" s="1046"/>
      <c r="O195" s="1045"/>
      <c r="P195" s="1040"/>
    </row>
    <row r="196" spans="1:17" ht="19.5" customHeight="1">
      <c r="A196" s="1034"/>
      <c r="B196" s="1042"/>
      <c r="C196" s="1042"/>
      <c r="D196" s="1036" t="s">
        <v>521</v>
      </c>
      <c r="E196" s="1036"/>
      <c r="F196" s="1043" t="s">
        <v>45</v>
      </c>
      <c r="G196" s="1043"/>
      <c r="H196" s="1037"/>
      <c r="I196" s="1045"/>
      <c r="J196" s="1046"/>
      <c r="K196" s="1054">
        <v>768408</v>
      </c>
      <c r="L196" s="1046"/>
      <c r="M196" s="1045"/>
      <c r="N196" s="1046"/>
      <c r="O196" s="1045"/>
      <c r="P196" s="1040"/>
    </row>
    <row r="197" spans="1:17" ht="19.5" customHeight="1">
      <c r="A197" s="1034"/>
      <c r="B197" s="1042"/>
      <c r="C197" s="1042"/>
      <c r="D197" s="1036"/>
      <c r="E197" s="1043" t="s">
        <v>42</v>
      </c>
      <c r="F197" s="1043"/>
      <c r="G197" s="1044"/>
      <c r="H197" s="1037"/>
      <c r="I197" s="1045"/>
      <c r="J197" s="1046"/>
      <c r="K197" s="1045"/>
      <c r="L197" s="1046"/>
      <c r="M197" s="1045">
        <f>SUM(K196)</f>
        <v>768408</v>
      </c>
      <c r="N197" s="1046"/>
      <c r="O197" s="1045"/>
      <c r="P197" s="1040"/>
    </row>
    <row r="198" spans="1:17" ht="19.5" customHeight="1">
      <c r="A198" s="1034"/>
      <c r="B198" s="1042"/>
      <c r="C198" s="1042" t="s">
        <v>533</v>
      </c>
      <c r="D198" s="1036"/>
      <c r="E198" s="1043" t="s">
        <v>300</v>
      </c>
      <c r="F198" s="1043"/>
      <c r="G198" s="1044"/>
      <c r="H198" s="1037"/>
      <c r="I198" s="1045"/>
      <c r="J198" s="1046"/>
      <c r="K198" s="1045"/>
      <c r="L198" s="1046"/>
      <c r="M198" s="1054">
        <v>6100</v>
      </c>
      <c r="N198" s="1046"/>
      <c r="O198" s="1045"/>
      <c r="P198" s="1040"/>
    </row>
    <row r="199" spans="1:17" ht="19.5" customHeight="1">
      <c r="A199" s="1034"/>
      <c r="B199" s="1042"/>
      <c r="C199" s="1042"/>
      <c r="D199" s="1036"/>
      <c r="E199" s="1043" t="s">
        <v>46</v>
      </c>
      <c r="F199" s="1043"/>
      <c r="G199" s="1044"/>
      <c r="H199" s="1037"/>
      <c r="I199" s="1045"/>
      <c r="J199" s="1046"/>
      <c r="K199" s="1045"/>
      <c r="L199" s="1046"/>
      <c r="M199" s="1093"/>
      <c r="N199" s="1046"/>
      <c r="O199" s="1045">
        <f>SUM(M189:M198)</f>
        <v>5501887</v>
      </c>
      <c r="P199" s="1040"/>
    </row>
    <row r="200" spans="1:17" ht="19.5" customHeight="1">
      <c r="A200" s="1034"/>
      <c r="B200" s="1035" t="s">
        <v>66</v>
      </c>
      <c r="C200" s="1036"/>
      <c r="D200" s="1036"/>
      <c r="E200" s="1036"/>
      <c r="F200" s="1036"/>
      <c r="G200" s="1036"/>
      <c r="H200" s="579"/>
      <c r="I200" s="1096"/>
      <c r="J200" s="1097"/>
      <c r="K200" s="1096"/>
      <c r="L200" s="1097"/>
      <c r="M200" s="1096"/>
      <c r="N200" s="1097"/>
      <c r="O200" s="1096"/>
      <c r="P200" s="1098"/>
    </row>
    <row r="201" spans="1:17" ht="19.5" customHeight="1">
      <c r="A201" s="1034"/>
      <c r="B201" s="1042"/>
      <c r="C201" s="1042" t="s">
        <v>391</v>
      </c>
      <c r="D201" s="1036"/>
      <c r="E201" s="1043" t="s">
        <v>48</v>
      </c>
      <c r="F201" s="1043"/>
      <c r="G201" s="1044"/>
      <c r="H201" s="579"/>
      <c r="I201" s="1096"/>
      <c r="J201" s="1097"/>
      <c r="K201" s="1097"/>
      <c r="L201" s="1097"/>
      <c r="M201" s="1096"/>
      <c r="N201" s="1097"/>
      <c r="O201" s="1096"/>
      <c r="P201" s="1098"/>
    </row>
    <row r="202" spans="1:17" s="1052" customFormat="1" ht="19.5" customHeight="1">
      <c r="A202" s="1049"/>
      <c r="B202" s="1050"/>
      <c r="C202" s="1050"/>
      <c r="D202" s="1050" t="s">
        <v>521</v>
      </c>
      <c r="E202" s="1050"/>
      <c r="F202" s="1091" t="s">
        <v>301</v>
      </c>
      <c r="G202" s="1091"/>
      <c r="H202" s="1099"/>
      <c r="I202" s="1096">
        <v>4244577</v>
      </c>
      <c r="J202" s="1097"/>
      <c r="K202" s="1096"/>
      <c r="L202" s="1097"/>
      <c r="M202" s="1096"/>
      <c r="N202" s="1097"/>
      <c r="O202" s="1096"/>
      <c r="P202" s="1098"/>
      <c r="Q202" s="1051"/>
    </row>
    <row r="203" spans="1:17" s="1052" customFormat="1" ht="19.5" customHeight="1">
      <c r="A203" s="1053"/>
      <c r="B203" s="1042"/>
      <c r="C203" s="1042"/>
      <c r="D203" s="1050"/>
      <c r="E203" s="1050"/>
      <c r="F203" s="1091" t="s">
        <v>49</v>
      </c>
      <c r="G203" s="1091"/>
      <c r="H203" s="1099"/>
      <c r="I203" s="1110">
        <v>-2131677</v>
      </c>
      <c r="J203" s="1097"/>
      <c r="K203" s="1096">
        <f>SUM(I202:I203)</f>
        <v>2112900</v>
      </c>
      <c r="L203" s="1097"/>
      <c r="M203" s="1096"/>
      <c r="N203" s="1097"/>
      <c r="O203" s="1096"/>
      <c r="P203" s="1098"/>
      <c r="Q203" s="1051"/>
    </row>
    <row r="204" spans="1:17" s="1052" customFormat="1" ht="19.5" customHeight="1">
      <c r="A204" s="1053"/>
      <c r="B204" s="1042"/>
      <c r="C204" s="1042"/>
      <c r="D204" s="1050" t="s">
        <v>394</v>
      </c>
      <c r="E204" s="1050"/>
      <c r="F204" s="1091" t="s">
        <v>302</v>
      </c>
      <c r="G204" s="1091"/>
      <c r="H204" s="1099"/>
      <c r="I204" s="1096">
        <v>2525613</v>
      </c>
      <c r="J204" s="1097"/>
      <c r="K204" s="1096"/>
      <c r="L204" s="1097"/>
      <c r="M204" s="1096"/>
      <c r="N204" s="1097"/>
      <c r="O204" s="1096"/>
      <c r="P204" s="1098"/>
      <c r="Q204" s="1051"/>
    </row>
    <row r="205" spans="1:17" s="1052" customFormat="1" ht="19.5" customHeight="1">
      <c r="A205" s="1049"/>
      <c r="B205" s="1050"/>
      <c r="C205" s="1050"/>
      <c r="D205" s="1050"/>
      <c r="E205" s="1050"/>
      <c r="F205" s="1091"/>
      <c r="G205" s="1091"/>
      <c r="H205" s="1099"/>
      <c r="I205" s="1096"/>
      <c r="J205" s="1097"/>
      <c r="K205" s="1096"/>
      <c r="L205" s="1097"/>
      <c r="M205" s="1096"/>
      <c r="N205" s="1097"/>
      <c r="O205" s="1096"/>
      <c r="P205" s="1098"/>
      <c r="Q205" s="1051"/>
    </row>
    <row r="206" spans="1:17" s="1052" customFormat="1" ht="9" customHeight="1" thickBot="1">
      <c r="A206" s="1123"/>
      <c r="B206" s="1058"/>
      <c r="C206" s="1058"/>
      <c r="D206" s="1058"/>
      <c r="E206" s="1058"/>
      <c r="F206" s="1100"/>
      <c r="G206" s="1100"/>
      <c r="H206" s="1101"/>
      <c r="I206" s="1102"/>
      <c r="J206" s="1103"/>
      <c r="K206" s="1102"/>
      <c r="L206" s="1103"/>
      <c r="M206" s="1102"/>
      <c r="N206" s="1103"/>
      <c r="O206" s="1102"/>
      <c r="P206" s="1104"/>
      <c r="Q206" s="1051"/>
    </row>
    <row r="207" spans="1:17" s="1052" customFormat="1" ht="9" customHeight="1">
      <c r="A207" s="1124"/>
      <c r="B207" s="1065"/>
      <c r="C207" s="1065"/>
      <c r="D207" s="1065"/>
      <c r="E207" s="1065"/>
      <c r="F207" s="1105"/>
      <c r="G207" s="1105"/>
      <c r="H207" s="1106"/>
      <c r="I207" s="1107"/>
      <c r="J207" s="1108"/>
      <c r="K207" s="1107"/>
      <c r="L207" s="1108"/>
      <c r="M207" s="1107"/>
      <c r="N207" s="1108"/>
      <c r="O207" s="1107"/>
      <c r="P207" s="1109"/>
      <c r="Q207" s="1051"/>
    </row>
    <row r="208" spans="1:17" s="1052" customFormat="1" ht="19.5" customHeight="1">
      <c r="A208" s="1053"/>
      <c r="B208" s="1042"/>
      <c r="C208" s="1042"/>
      <c r="D208" s="1050"/>
      <c r="E208" s="1050"/>
      <c r="F208" s="1091" t="s">
        <v>49</v>
      </c>
      <c r="G208" s="1091"/>
      <c r="H208" s="1099"/>
      <c r="I208" s="1110">
        <v>-954874</v>
      </c>
      <c r="J208" s="1097"/>
      <c r="K208" s="1096">
        <f>SUM(I204:I208)</f>
        <v>1570739</v>
      </c>
      <c r="L208" s="1097"/>
      <c r="M208" s="1096"/>
      <c r="N208" s="1097"/>
      <c r="O208" s="1096"/>
      <c r="P208" s="1098"/>
      <c r="Q208" s="1051"/>
    </row>
    <row r="209" spans="1:17" s="1052" customFormat="1" ht="19.5" customHeight="1">
      <c r="A209" s="1049"/>
      <c r="B209" s="1050"/>
      <c r="C209" s="1050"/>
      <c r="D209" s="1050" t="s">
        <v>518</v>
      </c>
      <c r="E209" s="1050"/>
      <c r="F209" s="1091" t="s">
        <v>243</v>
      </c>
      <c r="G209" s="1091"/>
      <c r="H209" s="1099"/>
      <c r="I209" s="1096">
        <v>123448</v>
      </c>
      <c r="J209" s="1097"/>
      <c r="K209" s="1096"/>
      <c r="L209" s="1097"/>
      <c r="M209" s="1096"/>
      <c r="N209" s="1097"/>
      <c r="O209" s="1096"/>
      <c r="P209" s="1098"/>
      <c r="Q209" s="1051"/>
    </row>
    <row r="210" spans="1:17" s="1052" customFormat="1" ht="19.5" customHeight="1">
      <c r="A210" s="1053"/>
      <c r="B210" s="1042"/>
      <c r="C210" s="1042"/>
      <c r="D210" s="1050"/>
      <c r="E210" s="1050"/>
      <c r="F210" s="1091" t="s">
        <v>49</v>
      </c>
      <c r="G210" s="1091"/>
      <c r="H210" s="1099"/>
      <c r="I210" s="1110">
        <v>-107002</v>
      </c>
      <c r="J210" s="1097"/>
      <c r="K210" s="1096">
        <f>SUM(I209:I210)</f>
        <v>16446</v>
      </c>
      <c r="L210" s="1097"/>
      <c r="M210" s="1096"/>
      <c r="N210" s="1097"/>
      <c r="O210" s="1096"/>
      <c r="P210" s="1098"/>
      <c r="Q210" s="1051"/>
    </row>
    <row r="211" spans="1:17" s="1052" customFormat="1" ht="19.5" hidden="1" customHeight="1">
      <c r="A211" s="1049"/>
      <c r="B211" s="1050"/>
      <c r="C211" s="1050"/>
      <c r="D211" s="1050"/>
      <c r="E211" s="1050"/>
      <c r="F211" s="1092"/>
      <c r="G211" s="1092"/>
      <c r="H211" s="1099"/>
      <c r="I211" s="1096"/>
      <c r="J211" s="1097"/>
      <c r="K211" s="1096"/>
      <c r="L211" s="1097"/>
      <c r="M211" s="1096"/>
      <c r="N211" s="1097"/>
      <c r="O211" s="1096"/>
      <c r="P211" s="1098"/>
      <c r="Q211" s="1051"/>
    </row>
    <row r="212" spans="1:17" s="1052" customFormat="1" ht="19.5" hidden="1" customHeight="1">
      <c r="A212" s="1053"/>
      <c r="B212" s="1042"/>
      <c r="C212" s="1042"/>
      <c r="D212" s="1050"/>
      <c r="E212" s="1050"/>
      <c r="F212" s="1092"/>
      <c r="G212" s="1092"/>
      <c r="H212" s="1099"/>
      <c r="I212" s="1096"/>
      <c r="J212" s="1097"/>
      <c r="K212" s="1096"/>
      <c r="L212" s="1097"/>
      <c r="M212" s="1096"/>
      <c r="N212" s="1097"/>
      <c r="O212" s="1096"/>
      <c r="P212" s="1098"/>
      <c r="Q212" s="1051"/>
    </row>
    <row r="213" spans="1:17" s="1052" customFormat="1" ht="19.5" customHeight="1">
      <c r="A213" s="1053"/>
      <c r="B213" s="1042"/>
      <c r="C213" s="1042"/>
      <c r="D213" s="1050" t="s">
        <v>513</v>
      </c>
      <c r="E213" s="1050"/>
      <c r="F213" s="1091" t="s">
        <v>544</v>
      </c>
      <c r="G213" s="1091"/>
      <c r="H213" s="1099"/>
      <c r="I213" s="1096">
        <v>221</v>
      </c>
      <c r="J213" s="1097"/>
      <c r="K213" s="1096"/>
      <c r="L213" s="1097"/>
      <c r="M213" s="1096"/>
      <c r="N213" s="1097"/>
      <c r="O213" s="1096"/>
      <c r="P213" s="1055"/>
      <c r="Q213" s="1051"/>
    </row>
    <row r="214" spans="1:17" s="1052" customFormat="1" ht="19.5" customHeight="1">
      <c r="A214" s="1053"/>
      <c r="B214" s="1042"/>
      <c r="C214" s="1042"/>
      <c r="D214" s="1050"/>
      <c r="E214" s="1050"/>
      <c r="F214" s="1091" t="s">
        <v>545</v>
      </c>
      <c r="G214" s="1091"/>
      <c r="H214" s="1099"/>
      <c r="I214" s="1110">
        <v>-211</v>
      </c>
      <c r="J214" s="1097"/>
      <c r="K214" s="1096">
        <f>SUM(I213:I214)</f>
        <v>10</v>
      </c>
      <c r="L214" s="1097"/>
      <c r="M214" s="1096"/>
      <c r="N214" s="1097"/>
      <c r="O214" s="1096"/>
      <c r="P214" s="1055"/>
      <c r="Q214" s="1051"/>
    </row>
    <row r="215" spans="1:17" s="1052" customFormat="1" ht="19.5" customHeight="1">
      <c r="A215" s="1053"/>
      <c r="B215" s="1042"/>
      <c r="C215" s="1042"/>
      <c r="D215" s="1050" t="s">
        <v>525</v>
      </c>
      <c r="E215" s="1050"/>
      <c r="F215" s="1091" t="s">
        <v>303</v>
      </c>
      <c r="G215" s="1091"/>
      <c r="H215" s="1099"/>
      <c r="I215" s="1096">
        <v>2176</v>
      </c>
      <c r="J215" s="1097"/>
      <c r="K215" s="1096"/>
      <c r="L215" s="1097"/>
      <c r="M215" s="1096"/>
      <c r="N215" s="1097"/>
      <c r="O215" s="1096"/>
      <c r="P215" s="1055"/>
      <c r="Q215" s="1051"/>
    </row>
    <row r="216" spans="1:17" s="1052" customFormat="1" ht="19.5" customHeight="1">
      <c r="A216" s="1053"/>
      <c r="B216" s="1042"/>
      <c r="C216" s="1042"/>
      <c r="D216" s="1050"/>
      <c r="E216" s="1050"/>
      <c r="F216" s="1091" t="s">
        <v>49</v>
      </c>
      <c r="G216" s="1091"/>
      <c r="H216" s="1099"/>
      <c r="I216" s="1110">
        <v>-186</v>
      </c>
      <c r="J216" s="1097"/>
      <c r="K216" s="1110">
        <f>SUM(I215:I216)</f>
        <v>1990</v>
      </c>
      <c r="L216" s="1097"/>
      <c r="M216" s="1096"/>
      <c r="N216" s="1097"/>
      <c r="O216" s="1096"/>
      <c r="P216" s="1055"/>
      <c r="Q216" s="1051"/>
    </row>
    <row r="217" spans="1:17" s="1052" customFormat="1" ht="19.5" customHeight="1">
      <c r="A217" s="1053"/>
      <c r="B217" s="1050"/>
      <c r="C217" s="1050"/>
      <c r="D217" s="1050"/>
      <c r="E217" s="1043" t="s">
        <v>51</v>
      </c>
      <c r="F217" s="1043"/>
      <c r="G217" s="1044"/>
      <c r="H217" s="1099"/>
      <c r="I217" s="1096"/>
      <c r="J217" s="1097"/>
      <c r="K217" s="1096"/>
      <c r="L217" s="1097"/>
      <c r="M217" s="1110">
        <f>SUM(K200:K216)</f>
        <v>3702085</v>
      </c>
      <c r="N217" s="1097"/>
      <c r="O217" s="1096"/>
      <c r="P217" s="1098"/>
      <c r="Q217" s="1051"/>
    </row>
    <row r="218" spans="1:17" s="1052" customFormat="1" ht="19.5" customHeight="1">
      <c r="A218" s="1053"/>
      <c r="B218" s="1050"/>
      <c r="C218" s="1050"/>
      <c r="D218" s="1050"/>
      <c r="E218" s="1043" t="s">
        <v>52</v>
      </c>
      <c r="F218" s="1043"/>
      <c r="G218" s="1044"/>
      <c r="H218" s="1099"/>
      <c r="I218" s="1096"/>
      <c r="J218" s="1097"/>
      <c r="K218" s="1096"/>
      <c r="L218" s="1097"/>
      <c r="M218" s="1096"/>
      <c r="N218" s="1097"/>
      <c r="O218" s="1110">
        <f>SUM(M200:M217)</f>
        <v>3702085</v>
      </c>
      <c r="P218" s="1098"/>
      <c r="Q218" s="1051"/>
    </row>
    <row r="219" spans="1:17" s="1052" customFormat="1" ht="19.5" customHeight="1">
      <c r="A219" s="1053"/>
      <c r="B219" s="1050"/>
      <c r="C219" s="1050"/>
      <c r="D219" s="1050"/>
      <c r="E219" s="1043" t="s">
        <v>53</v>
      </c>
      <c r="F219" s="1043"/>
      <c r="G219" s="1044"/>
      <c r="H219" s="1099"/>
      <c r="I219" s="1096"/>
      <c r="J219" s="1097"/>
      <c r="K219" s="1096"/>
      <c r="L219" s="1097"/>
      <c r="M219" s="1096"/>
      <c r="N219" s="1097"/>
      <c r="O219" s="1111">
        <f>SUM(O188,O199,O218)</f>
        <v>56345603</v>
      </c>
      <c r="P219" s="1098"/>
      <c r="Q219" s="1051"/>
    </row>
    <row r="220" spans="1:17" s="1030" customFormat="1" ht="19.5" customHeight="1">
      <c r="A220" s="1031" t="s">
        <v>54</v>
      </c>
      <c r="B220" s="1032"/>
      <c r="C220" s="1032"/>
      <c r="D220" s="1032"/>
      <c r="E220" s="1032"/>
      <c r="F220" s="1032"/>
      <c r="G220" s="1032"/>
      <c r="H220" s="1032"/>
      <c r="I220" s="1032"/>
      <c r="J220" s="1032"/>
      <c r="K220" s="1032"/>
      <c r="L220" s="1032"/>
      <c r="M220" s="1032"/>
      <c r="N220" s="1032"/>
      <c r="O220" s="1032"/>
      <c r="P220" s="1033"/>
      <c r="Q220" s="1018"/>
    </row>
    <row r="221" spans="1:17" ht="19.5" customHeight="1">
      <c r="A221" s="1034"/>
      <c r="B221" s="1035" t="s">
        <v>60</v>
      </c>
      <c r="C221" s="1036"/>
      <c r="D221" s="1036"/>
      <c r="E221" s="1036"/>
      <c r="F221" s="1036"/>
      <c r="G221" s="1036"/>
      <c r="H221" s="579"/>
      <c r="I221" s="1112"/>
      <c r="J221" s="1113"/>
      <c r="K221" s="1096"/>
      <c r="L221" s="1097"/>
      <c r="M221" s="1096"/>
      <c r="N221" s="1097"/>
      <c r="O221" s="1111">
        <v>15942748</v>
      </c>
      <c r="P221" s="1098"/>
    </row>
    <row r="222" spans="1:17" ht="19.5" customHeight="1">
      <c r="A222" s="1034"/>
      <c r="B222" s="1035" t="s">
        <v>61</v>
      </c>
      <c r="C222" s="1036"/>
      <c r="D222" s="1036"/>
      <c r="E222" s="1036"/>
      <c r="F222" s="1036"/>
      <c r="G222" s="1036"/>
      <c r="H222" s="579"/>
      <c r="I222" s="1112"/>
      <c r="J222" s="1113"/>
      <c r="K222" s="1096"/>
      <c r="L222" s="1097"/>
      <c r="M222" s="1096"/>
      <c r="N222" s="1097"/>
      <c r="O222" s="1096"/>
      <c r="P222" s="1098"/>
    </row>
    <row r="223" spans="1:17" ht="19.5" customHeight="1">
      <c r="A223" s="1034"/>
      <c r="B223" s="1042"/>
      <c r="C223" s="1042" t="s">
        <v>520</v>
      </c>
      <c r="D223" s="1036"/>
      <c r="E223" s="1043" t="s">
        <v>55</v>
      </c>
      <c r="F223" s="1043"/>
      <c r="G223" s="1044"/>
      <c r="H223" s="579"/>
      <c r="I223" s="1112"/>
      <c r="J223" s="1113"/>
      <c r="K223" s="1096"/>
      <c r="L223" s="1097"/>
      <c r="M223" s="1096"/>
      <c r="N223" s="1097"/>
      <c r="O223" s="1096"/>
      <c r="P223" s="1098"/>
    </row>
    <row r="224" spans="1:17" s="1052" customFormat="1" ht="19.5" hidden="1" customHeight="1">
      <c r="A224" s="1049"/>
      <c r="B224" s="1050"/>
      <c r="C224" s="1050"/>
      <c r="D224" s="1050"/>
      <c r="E224" s="1050"/>
      <c r="F224" s="1125"/>
      <c r="G224" s="1125"/>
      <c r="H224" s="1099"/>
      <c r="I224" s="1112"/>
      <c r="J224" s="1113"/>
      <c r="K224" s="1096"/>
      <c r="L224" s="1097"/>
      <c r="M224" s="1096"/>
      <c r="N224" s="1097"/>
      <c r="O224" s="1096"/>
      <c r="P224" s="1098"/>
      <c r="Q224" s="1051"/>
    </row>
    <row r="225" spans="1:17" s="1052" customFormat="1" ht="19.5" customHeight="1">
      <c r="A225" s="1049"/>
      <c r="B225" s="1050"/>
      <c r="C225" s="1050"/>
      <c r="D225" s="1050" t="s">
        <v>521</v>
      </c>
      <c r="E225" s="1050"/>
      <c r="F225" s="1114" t="s">
        <v>50</v>
      </c>
      <c r="G225" s="1114"/>
      <c r="H225" s="1099"/>
      <c r="I225" s="1112"/>
      <c r="J225" s="1113"/>
      <c r="K225" s="1096">
        <v>48694</v>
      </c>
      <c r="L225" s="1097"/>
      <c r="M225" s="1096"/>
      <c r="N225" s="1097"/>
      <c r="O225" s="1096"/>
      <c r="P225" s="1098"/>
      <c r="Q225" s="1051"/>
    </row>
    <row r="226" spans="1:17" s="1052" customFormat="1" ht="19.5" hidden="1" customHeight="1">
      <c r="A226" s="1049"/>
      <c r="B226" s="1050"/>
      <c r="C226" s="1050"/>
      <c r="D226" s="1050"/>
      <c r="E226" s="1050"/>
      <c r="F226" s="1125"/>
      <c r="G226" s="1125"/>
      <c r="H226" s="1099"/>
      <c r="I226" s="1112"/>
      <c r="J226" s="1113"/>
      <c r="K226" s="1096"/>
      <c r="L226" s="1097"/>
      <c r="M226" s="1096"/>
      <c r="N226" s="1097"/>
      <c r="O226" s="1096"/>
      <c r="P226" s="1098"/>
      <c r="Q226" s="1051"/>
    </row>
    <row r="227" spans="1:17" s="1052" customFormat="1" ht="19.5" customHeight="1">
      <c r="A227" s="1049"/>
      <c r="B227" s="1050"/>
      <c r="C227" s="1050"/>
      <c r="D227" s="1050" t="s">
        <v>394</v>
      </c>
      <c r="E227" s="1050"/>
      <c r="F227" s="1114" t="s">
        <v>302</v>
      </c>
      <c r="G227" s="1114"/>
      <c r="H227" s="1099"/>
      <c r="I227" s="1112"/>
      <c r="J227" s="1113"/>
      <c r="K227" s="1110">
        <v>183716</v>
      </c>
      <c r="L227" s="1097"/>
      <c r="M227" s="1096"/>
      <c r="N227" s="1097"/>
      <c r="O227" s="1096"/>
      <c r="P227" s="1098"/>
      <c r="Q227" s="1051"/>
    </row>
    <row r="228" spans="1:17" s="1052" customFormat="1" ht="19.5" customHeight="1">
      <c r="A228" s="1053"/>
      <c r="B228" s="1050"/>
      <c r="C228" s="1050"/>
      <c r="D228" s="1050"/>
      <c r="E228" s="1043" t="s">
        <v>56</v>
      </c>
      <c r="F228" s="1043"/>
      <c r="G228" s="1044"/>
      <c r="H228" s="1099"/>
      <c r="I228" s="1112"/>
      <c r="J228" s="1113"/>
      <c r="K228" s="1096"/>
      <c r="L228" s="1097"/>
      <c r="M228" s="1096">
        <f>SUM(K223:K227)</f>
        <v>232410</v>
      </c>
      <c r="N228" s="1097"/>
      <c r="O228" s="1096"/>
      <c r="P228" s="1098"/>
      <c r="Q228" s="1051"/>
    </row>
    <row r="229" spans="1:17" s="1052" customFormat="1" ht="19.5" customHeight="1">
      <c r="A229" s="1053"/>
      <c r="B229" s="1050"/>
      <c r="C229" s="1072" t="s">
        <v>399</v>
      </c>
      <c r="D229" s="1050"/>
      <c r="E229" s="1043" t="s">
        <v>304</v>
      </c>
      <c r="F229" s="1043"/>
      <c r="G229" s="1044"/>
      <c r="H229" s="1099"/>
      <c r="I229" s="1112"/>
      <c r="J229" s="1113"/>
      <c r="K229" s="1096"/>
      <c r="L229" s="1097"/>
      <c r="M229" s="1096"/>
      <c r="N229" s="1097"/>
      <c r="O229" s="1096"/>
      <c r="P229" s="1098"/>
      <c r="Q229" s="1051"/>
    </row>
    <row r="230" spans="1:17" s="1052" customFormat="1" ht="19.5" customHeight="1">
      <c r="A230" s="1049"/>
      <c r="B230" s="1050"/>
      <c r="C230" s="1050"/>
      <c r="D230" s="1050" t="s">
        <v>393</v>
      </c>
      <c r="E230" s="1050"/>
      <c r="F230" s="1114" t="s">
        <v>305</v>
      </c>
      <c r="G230" s="1114"/>
      <c r="H230" s="1099"/>
      <c r="I230" s="1112"/>
      <c r="J230" s="1113"/>
      <c r="K230" s="1110">
        <v>5542879</v>
      </c>
      <c r="L230" s="1097"/>
      <c r="M230" s="1096"/>
      <c r="N230" s="1097"/>
      <c r="O230" s="1096"/>
      <c r="P230" s="1098"/>
      <c r="Q230" s="1051"/>
    </row>
    <row r="231" spans="1:17" s="1052" customFormat="1" ht="19.5" customHeight="1">
      <c r="A231" s="1053"/>
      <c r="B231" s="1050"/>
      <c r="C231" s="1050"/>
      <c r="D231" s="1050"/>
      <c r="E231" s="1043" t="s">
        <v>306</v>
      </c>
      <c r="F231" s="1043"/>
      <c r="G231" s="1044"/>
      <c r="H231" s="1099"/>
      <c r="I231" s="1112"/>
      <c r="J231" s="1113"/>
      <c r="K231" s="1096"/>
      <c r="L231" s="1097"/>
      <c r="M231" s="1110">
        <f>SUM(K229:K230)</f>
        <v>5542879</v>
      </c>
      <c r="N231" s="1097"/>
      <c r="O231" s="1096"/>
      <c r="P231" s="1098"/>
      <c r="Q231" s="1051"/>
    </row>
    <row r="232" spans="1:17" s="1052" customFormat="1" ht="19.5" customHeight="1">
      <c r="A232" s="1053"/>
      <c r="B232" s="1042"/>
      <c r="C232" s="1042"/>
      <c r="D232" s="1050"/>
      <c r="E232" s="1043" t="s">
        <v>57</v>
      </c>
      <c r="F232" s="1043"/>
      <c r="G232" s="1044"/>
      <c r="H232" s="1099"/>
      <c r="I232" s="1112"/>
      <c r="J232" s="1113"/>
      <c r="K232" s="1096"/>
      <c r="L232" s="1097"/>
      <c r="M232" s="1096"/>
      <c r="N232" s="1097"/>
      <c r="O232" s="1110">
        <f>M228-M231</f>
        <v>-5310469</v>
      </c>
      <c r="P232" s="1098"/>
      <c r="Q232" s="1051"/>
    </row>
    <row r="233" spans="1:17" s="1052" customFormat="1" ht="19.5" customHeight="1">
      <c r="A233" s="1053"/>
      <c r="B233" s="1050"/>
      <c r="C233" s="1050"/>
      <c r="D233" s="1050"/>
      <c r="E233" s="1043" t="s">
        <v>58</v>
      </c>
      <c r="F233" s="1043"/>
      <c r="G233" s="1044"/>
      <c r="H233" s="1099"/>
      <c r="I233" s="1112"/>
      <c r="J233" s="1113"/>
      <c r="K233" s="1096"/>
      <c r="L233" s="1097"/>
      <c r="M233" s="1096"/>
      <c r="N233" s="1097"/>
      <c r="O233" s="1110">
        <f>SUM(O221,O232)</f>
        <v>10632279</v>
      </c>
      <c r="P233" s="1098"/>
      <c r="Q233" s="1051"/>
    </row>
    <row r="234" spans="1:17" s="1052" customFormat="1" ht="19.5" customHeight="1" thickBot="1">
      <c r="A234" s="1053"/>
      <c r="B234" s="1042"/>
      <c r="C234" s="1042"/>
      <c r="D234" s="1050"/>
      <c r="E234" s="1043" t="s">
        <v>59</v>
      </c>
      <c r="F234" s="1043"/>
      <c r="G234" s="1044"/>
      <c r="H234" s="1099"/>
      <c r="I234" s="1112"/>
      <c r="J234" s="1113"/>
      <c r="K234" s="1096"/>
      <c r="L234" s="1097"/>
      <c r="M234" s="1096"/>
      <c r="N234" s="1097"/>
      <c r="O234" s="1115">
        <f>SUM(O219,O233)</f>
        <v>66977882</v>
      </c>
      <c r="P234" s="1098"/>
      <c r="Q234" s="1051"/>
    </row>
    <row r="235" spans="1:17" ht="19.5" customHeight="1" thickTop="1">
      <c r="A235" s="631"/>
      <c r="B235" s="2"/>
      <c r="C235" s="2"/>
      <c r="D235" s="2"/>
      <c r="E235" s="2"/>
      <c r="F235" s="2"/>
      <c r="G235" s="2"/>
      <c r="H235" s="2"/>
      <c r="I235" s="1126"/>
      <c r="J235" s="1127"/>
      <c r="K235" s="1126"/>
      <c r="L235" s="1127"/>
      <c r="M235" s="1126"/>
      <c r="N235" s="1127"/>
      <c r="O235" s="1126"/>
      <c r="P235" s="1128"/>
    </row>
    <row r="236" spans="1:17" ht="19.5" customHeight="1">
      <c r="A236" s="631"/>
      <c r="B236" s="2"/>
      <c r="C236" s="2"/>
      <c r="D236" s="2"/>
      <c r="E236" s="2"/>
      <c r="F236" s="2"/>
      <c r="G236" s="2"/>
      <c r="H236" s="2"/>
      <c r="I236" s="1126"/>
      <c r="J236" s="1127"/>
      <c r="K236" s="1126"/>
      <c r="L236" s="1127"/>
      <c r="M236" s="1126"/>
      <c r="N236" s="1127"/>
      <c r="O236" s="1126"/>
      <c r="P236" s="1128"/>
    </row>
    <row r="237" spans="1:17" ht="19.5" customHeight="1">
      <c r="A237" s="631"/>
      <c r="B237" s="2"/>
      <c r="C237" s="2"/>
      <c r="D237" s="2"/>
      <c r="E237" s="2"/>
      <c r="F237" s="2"/>
      <c r="G237" s="2"/>
      <c r="H237" s="2"/>
      <c r="I237" s="1126"/>
      <c r="J237" s="1127"/>
      <c r="K237" s="1126"/>
      <c r="L237" s="1127"/>
      <c r="M237" s="1126"/>
      <c r="N237" s="1127"/>
      <c r="O237" s="1126"/>
      <c r="P237" s="1128"/>
    </row>
    <row r="238" spans="1:17" ht="19.5" customHeight="1">
      <c r="A238" s="631"/>
      <c r="B238" s="2"/>
      <c r="C238" s="2"/>
      <c r="D238" s="2"/>
      <c r="E238" s="2"/>
      <c r="F238" s="2"/>
      <c r="G238" s="2"/>
      <c r="H238" s="2"/>
      <c r="I238" s="1126"/>
      <c r="J238" s="1127"/>
      <c r="K238" s="1126"/>
      <c r="L238" s="1127"/>
      <c r="M238" s="1126"/>
      <c r="N238" s="1127"/>
      <c r="O238" s="1126"/>
      <c r="P238" s="1128"/>
    </row>
    <row r="239" spans="1:17" ht="9" customHeight="1" thickBot="1">
      <c r="A239" s="1116"/>
      <c r="B239" s="1117"/>
      <c r="C239" s="1117"/>
      <c r="D239" s="1117"/>
      <c r="E239" s="1117"/>
      <c r="F239" s="1117"/>
      <c r="G239" s="1117"/>
      <c r="H239" s="1117"/>
      <c r="I239" s="1118"/>
      <c r="J239" s="1119"/>
      <c r="K239" s="1118"/>
      <c r="L239" s="1119"/>
      <c r="M239" s="1118"/>
      <c r="N239" s="1119"/>
      <c r="O239" s="1118"/>
      <c r="P239" s="1120"/>
    </row>
    <row r="240" spans="1:17" ht="12" customHeight="1">
      <c r="A240" s="1129"/>
      <c r="B240" s="1130"/>
      <c r="C240" s="1130"/>
      <c r="D240" s="1130"/>
      <c r="E240" s="1130"/>
      <c r="F240" s="1130"/>
      <c r="G240" s="1130"/>
      <c r="H240" s="1130"/>
      <c r="I240" s="1131"/>
      <c r="J240" s="1132"/>
      <c r="K240" s="1131"/>
      <c r="L240" s="1132"/>
      <c r="M240" s="1131"/>
      <c r="N240" s="1132"/>
      <c r="O240" s="1131"/>
      <c r="P240" s="1133"/>
    </row>
    <row r="241" spans="1:17" s="1019" customFormat="1" ht="34.5" customHeight="1">
      <c r="A241" s="1020" t="s">
        <v>652</v>
      </c>
      <c r="B241" s="1021"/>
      <c r="C241" s="1021"/>
      <c r="D241" s="1021"/>
      <c r="E241" s="1021"/>
      <c r="F241" s="1021"/>
      <c r="G241" s="1021"/>
      <c r="H241" s="1021"/>
      <c r="I241" s="1021"/>
      <c r="J241" s="1021"/>
      <c r="K241" s="1021"/>
      <c r="L241" s="1021"/>
      <c r="M241" s="1021"/>
      <c r="N241" s="1021"/>
      <c r="O241" s="1021"/>
      <c r="P241" s="1022"/>
      <c r="Q241" s="1018"/>
    </row>
    <row r="242" spans="1:17" s="1019" customFormat="1" ht="15" customHeight="1">
      <c r="A242" s="1023" t="s">
        <v>650</v>
      </c>
      <c r="B242" s="1024"/>
      <c r="C242" s="1024"/>
      <c r="D242" s="1024"/>
      <c r="E242" s="1024"/>
      <c r="F242" s="1024"/>
      <c r="G242" s="1024"/>
      <c r="H242" s="1024"/>
      <c r="I242" s="1024"/>
      <c r="J242" s="1024"/>
      <c r="K242" s="1024"/>
      <c r="L242" s="1024"/>
      <c r="M242" s="1024"/>
      <c r="N242" s="1024"/>
      <c r="O242" s="1024"/>
      <c r="P242" s="1025"/>
      <c r="Q242" s="1018"/>
    </row>
    <row r="243" spans="1:17" s="1030" customFormat="1" ht="17.25" customHeight="1">
      <c r="A243" s="1026"/>
      <c r="B243" s="1027"/>
      <c r="C243" s="1027"/>
      <c r="D243" s="1028"/>
      <c r="E243" s="1028"/>
      <c r="F243" s="1028"/>
      <c r="G243" s="1028"/>
      <c r="H243" s="1028"/>
      <c r="I243" s="1028"/>
      <c r="J243" s="1028"/>
      <c r="K243" s="1028"/>
      <c r="L243" s="1028"/>
      <c r="M243" s="1028"/>
      <c r="N243" s="1028"/>
      <c r="O243" s="1028"/>
      <c r="P243" s="1029" t="s">
        <v>380</v>
      </c>
      <c r="Q243" s="1018"/>
    </row>
    <row r="244" spans="1:17" s="1030" customFormat="1" ht="19.5" customHeight="1">
      <c r="A244" s="1031" t="s">
        <v>16</v>
      </c>
      <c r="B244" s="1032"/>
      <c r="C244" s="1032"/>
      <c r="D244" s="1032"/>
      <c r="E244" s="1032"/>
      <c r="F244" s="1032"/>
      <c r="G244" s="1032"/>
      <c r="H244" s="1032"/>
      <c r="I244" s="1032"/>
      <c r="J244" s="1032"/>
      <c r="K244" s="1032"/>
      <c r="L244" s="1032"/>
      <c r="M244" s="1032"/>
      <c r="N244" s="1032"/>
      <c r="O244" s="1032"/>
      <c r="P244" s="1033"/>
      <c r="Q244" s="1018"/>
    </row>
    <row r="245" spans="1:17" ht="19.5" customHeight="1">
      <c r="A245" s="1034"/>
      <c r="B245" s="1035" t="s">
        <v>62</v>
      </c>
      <c r="C245" s="1036"/>
      <c r="D245" s="1036"/>
      <c r="E245" s="1036"/>
      <c r="F245" s="1036"/>
      <c r="G245" s="1036"/>
      <c r="H245" s="1037"/>
      <c r="I245" s="1038"/>
      <c r="J245" s="1039"/>
      <c r="K245" s="1038"/>
      <c r="L245" s="1039"/>
      <c r="M245" s="1038"/>
      <c r="N245" s="1039"/>
      <c r="O245" s="1038"/>
      <c r="P245" s="1040"/>
    </row>
    <row r="246" spans="1:17" ht="19.5" customHeight="1">
      <c r="A246" s="1034"/>
      <c r="B246" s="1042"/>
      <c r="C246" s="1042" t="s">
        <v>391</v>
      </c>
      <c r="D246" s="1036"/>
      <c r="E246" s="1043" t="s">
        <v>524</v>
      </c>
      <c r="F246" s="1043"/>
      <c r="G246" s="1044"/>
      <c r="H246" s="1037"/>
      <c r="I246" s="1045"/>
      <c r="J246" s="1046"/>
      <c r="K246" s="1045"/>
      <c r="L246" s="1046"/>
      <c r="M246" s="1045"/>
      <c r="N246" s="1046"/>
      <c r="O246" s="1045"/>
      <c r="P246" s="1040"/>
    </row>
    <row r="247" spans="1:17" ht="19.5" customHeight="1">
      <c r="A247" s="1047"/>
      <c r="B247" s="1042"/>
      <c r="C247" s="1042"/>
      <c r="D247" s="1036" t="s">
        <v>521</v>
      </c>
      <c r="E247" s="1036"/>
      <c r="F247" s="1043" t="s">
        <v>17</v>
      </c>
      <c r="G247" s="1043"/>
      <c r="H247" s="1037"/>
      <c r="I247" s="1045"/>
      <c r="J247" s="1046"/>
      <c r="K247" s="1045">
        <v>6335943</v>
      </c>
      <c r="L247" s="1046"/>
      <c r="M247" s="1045"/>
      <c r="N247" s="1046"/>
      <c r="O247" s="1045"/>
      <c r="P247" s="1040"/>
    </row>
    <row r="248" spans="1:17" s="1052" customFormat="1" ht="19.5" customHeight="1">
      <c r="A248" s="1049"/>
      <c r="B248" s="1050"/>
      <c r="C248" s="1050"/>
      <c r="D248" s="1050" t="s">
        <v>532</v>
      </c>
      <c r="E248" s="1050"/>
      <c r="F248" s="1091" t="s">
        <v>18</v>
      </c>
      <c r="G248" s="1091"/>
      <c r="H248" s="1037"/>
      <c r="I248" s="1045">
        <v>26642639</v>
      </c>
      <c r="J248" s="1046"/>
      <c r="K248" s="1045"/>
      <c r="L248" s="1046"/>
      <c r="M248" s="1045"/>
      <c r="N248" s="1046"/>
      <c r="O248" s="1045"/>
      <c r="P248" s="1040"/>
      <c r="Q248" s="1051"/>
    </row>
    <row r="249" spans="1:17" s="1052" customFormat="1" ht="19.5" customHeight="1">
      <c r="A249" s="1053"/>
      <c r="B249" s="1042"/>
      <c r="C249" s="1042"/>
      <c r="D249" s="1050"/>
      <c r="E249" s="1050"/>
      <c r="F249" s="1091" t="s">
        <v>19</v>
      </c>
      <c r="G249" s="1091"/>
      <c r="H249" s="1037"/>
      <c r="I249" s="1054">
        <v>-17378868</v>
      </c>
      <c r="J249" s="1046"/>
      <c r="K249" s="1045">
        <f>SUM(I248:I249)</f>
        <v>9263771</v>
      </c>
      <c r="L249" s="1046"/>
      <c r="M249" s="1045"/>
      <c r="N249" s="1046"/>
      <c r="O249" s="1045"/>
      <c r="P249" s="1040"/>
      <c r="Q249" s="1051"/>
    </row>
    <row r="250" spans="1:17" s="1052" customFormat="1" ht="19.5" customHeight="1">
      <c r="A250" s="1053"/>
      <c r="B250" s="1042"/>
      <c r="C250" s="1042"/>
      <c r="D250" s="1050" t="s">
        <v>534</v>
      </c>
      <c r="E250" s="1050"/>
      <c r="F250" s="1091" t="s">
        <v>20</v>
      </c>
      <c r="G250" s="1091"/>
      <c r="H250" s="1037"/>
      <c r="I250" s="1045">
        <v>155332</v>
      </c>
      <c r="J250" s="1046"/>
      <c r="K250" s="1045"/>
      <c r="L250" s="1046"/>
      <c r="M250" s="1045"/>
      <c r="N250" s="1046"/>
      <c r="O250" s="1045"/>
      <c r="P250" s="1040"/>
      <c r="Q250" s="1051"/>
    </row>
    <row r="251" spans="1:17" s="1052" customFormat="1" ht="19.5" customHeight="1">
      <c r="A251" s="1053"/>
      <c r="B251" s="1050"/>
      <c r="C251" s="1050"/>
      <c r="D251" s="1050"/>
      <c r="E251" s="1050"/>
      <c r="F251" s="1091" t="s">
        <v>19</v>
      </c>
      <c r="G251" s="1091"/>
      <c r="H251" s="1037"/>
      <c r="I251" s="1054">
        <v>-119906</v>
      </c>
      <c r="J251" s="1046"/>
      <c r="K251" s="1045">
        <f>SUM(I250:I251)</f>
        <v>35426</v>
      </c>
      <c r="L251" s="1046"/>
      <c r="M251" s="1045"/>
      <c r="N251" s="1046"/>
      <c r="O251" s="1045"/>
      <c r="P251" s="1040"/>
      <c r="Q251" s="1051"/>
    </row>
    <row r="252" spans="1:17" s="1052" customFormat="1" ht="19.5" customHeight="1">
      <c r="A252" s="1053"/>
      <c r="B252" s="1042"/>
      <c r="C252" s="1042"/>
      <c r="D252" s="1050" t="s">
        <v>396</v>
      </c>
      <c r="E252" s="1050"/>
      <c r="F252" s="1091" t="s">
        <v>288</v>
      </c>
      <c r="G252" s="1091"/>
      <c r="H252" s="1037"/>
      <c r="I252" s="1045">
        <v>5362491</v>
      </c>
      <c r="J252" s="1046"/>
      <c r="K252" s="1045"/>
      <c r="L252" s="1046"/>
      <c r="M252" s="1045"/>
      <c r="N252" s="1046"/>
      <c r="O252" s="1045"/>
      <c r="P252" s="1040"/>
      <c r="Q252" s="1051"/>
    </row>
    <row r="253" spans="1:17" s="1052" customFormat="1" ht="19.5" customHeight="1">
      <c r="A253" s="1053"/>
      <c r="B253" s="1050"/>
      <c r="C253" s="1050"/>
      <c r="D253" s="1050"/>
      <c r="E253" s="1050"/>
      <c r="F253" s="1091" t="s">
        <v>19</v>
      </c>
      <c r="G253" s="1091"/>
      <c r="H253" s="1037"/>
      <c r="I253" s="1054">
        <v>-4130586</v>
      </c>
      <c r="J253" s="1046"/>
      <c r="K253" s="1045">
        <f>SUM(I252:I253)</f>
        <v>1231905</v>
      </c>
      <c r="L253" s="1046"/>
      <c r="M253" s="1045"/>
      <c r="N253" s="1046"/>
      <c r="O253" s="1045"/>
      <c r="P253" s="1040"/>
      <c r="Q253" s="1051"/>
    </row>
    <row r="254" spans="1:17" s="1052" customFormat="1" ht="19.5" customHeight="1">
      <c r="A254" s="1053"/>
      <c r="B254" s="1050"/>
      <c r="C254" s="1050"/>
      <c r="D254" s="1050" t="s">
        <v>397</v>
      </c>
      <c r="E254" s="1050"/>
      <c r="F254" s="1091" t="s">
        <v>289</v>
      </c>
      <c r="G254" s="1091"/>
      <c r="H254" s="1037"/>
      <c r="I254" s="1045">
        <v>8650</v>
      </c>
      <c r="J254" s="1046"/>
      <c r="K254" s="1045"/>
      <c r="L254" s="1046"/>
      <c r="M254" s="1045"/>
      <c r="N254" s="1046"/>
      <c r="O254" s="1045"/>
      <c r="P254" s="1040"/>
      <c r="Q254" s="1051"/>
    </row>
    <row r="255" spans="1:17" s="1052" customFormat="1" ht="19.5" customHeight="1">
      <c r="A255" s="1053"/>
      <c r="B255" s="1050"/>
      <c r="C255" s="1050"/>
      <c r="D255" s="1050"/>
      <c r="E255" s="1050"/>
      <c r="F255" s="1091" t="s">
        <v>19</v>
      </c>
      <c r="G255" s="1091"/>
      <c r="H255" s="1037"/>
      <c r="I255" s="1054">
        <v>-6629</v>
      </c>
      <c r="J255" s="1046"/>
      <c r="K255" s="1054">
        <f>SUM(I254:I255)</f>
        <v>2021</v>
      </c>
      <c r="L255" s="1046"/>
      <c r="M255" s="1045"/>
      <c r="N255" s="1046"/>
      <c r="O255" s="1045"/>
      <c r="P255" s="1040"/>
      <c r="Q255" s="1051"/>
    </row>
    <row r="256" spans="1:17" s="1052" customFormat="1" ht="19.5" hidden="1" customHeight="1">
      <c r="A256" s="1053"/>
      <c r="B256" s="1042"/>
      <c r="C256" s="1042"/>
      <c r="D256" s="1050"/>
      <c r="E256" s="1050"/>
      <c r="F256" s="1092"/>
      <c r="G256" s="1092"/>
      <c r="H256" s="1037"/>
      <c r="I256" s="1045"/>
      <c r="J256" s="1046"/>
      <c r="K256" s="1045"/>
      <c r="L256" s="1046"/>
      <c r="M256" s="1045"/>
      <c r="N256" s="1046"/>
      <c r="O256" s="1045"/>
      <c r="P256" s="1040"/>
      <c r="Q256" s="1051"/>
    </row>
    <row r="257" spans="1:17" ht="19.5" customHeight="1">
      <c r="A257" s="1034"/>
      <c r="B257" s="1042"/>
      <c r="C257" s="1042"/>
      <c r="D257" s="1036"/>
      <c r="E257" s="1043" t="s">
        <v>22</v>
      </c>
      <c r="F257" s="1043"/>
      <c r="G257" s="1044"/>
      <c r="H257" s="1037"/>
      <c r="I257" s="1045"/>
      <c r="J257" s="1046"/>
      <c r="K257" s="1045"/>
      <c r="L257" s="1046"/>
      <c r="M257" s="1045">
        <f>SUM(K246:K256)</f>
        <v>16869066</v>
      </c>
      <c r="N257" s="1046"/>
      <c r="O257" s="1045"/>
      <c r="P257" s="1040"/>
      <c r="Q257" s="1051"/>
    </row>
    <row r="258" spans="1:17" ht="19.5" customHeight="1">
      <c r="A258" s="1034"/>
      <c r="B258" s="1042"/>
      <c r="C258" s="1042" t="s">
        <v>399</v>
      </c>
      <c r="D258" s="1036"/>
      <c r="E258" s="1043" t="s">
        <v>23</v>
      </c>
      <c r="F258" s="1043"/>
      <c r="G258" s="1044"/>
      <c r="H258" s="1037"/>
      <c r="I258" s="1045"/>
      <c r="J258" s="1046"/>
      <c r="K258" s="1046"/>
      <c r="L258" s="1046"/>
      <c r="M258" s="1045"/>
      <c r="N258" s="1046"/>
      <c r="O258" s="1045"/>
      <c r="P258" s="1040"/>
    </row>
    <row r="259" spans="1:17" s="1052" customFormat="1" ht="19.5" customHeight="1">
      <c r="A259" s="1049"/>
      <c r="B259" s="1050"/>
      <c r="C259" s="1050"/>
      <c r="D259" s="1050" t="s">
        <v>393</v>
      </c>
      <c r="E259" s="1050"/>
      <c r="F259" s="1048" t="s">
        <v>479</v>
      </c>
      <c r="G259" s="1048"/>
      <c r="H259" s="1037"/>
      <c r="I259" s="1045"/>
      <c r="J259" s="1046"/>
      <c r="K259" s="1054">
        <v>6893</v>
      </c>
      <c r="L259" s="1046"/>
      <c r="M259" s="1045"/>
      <c r="N259" s="1046"/>
      <c r="O259" s="1045"/>
      <c r="P259" s="1040"/>
      <c r="Q259" s="1051"/>
    </row>
    <row r="260" spans="1:17" s="1052" customFormat="1" ht="19.5" customHeight="1">
      <c r="A260" s="1053"/>
      <c r="B260" s="1050"/>
      <c r="C260" s="1050"/>
      <c r="D260" s="1050"/>
      <c r="E260" s="1043" t="s">
        <v>24</v>
      </c>
      <c r="F260" s="1043"/>
      <c r="G260" s="1044"/>
      <c r="H260" s="1037"/>
      <c r="I260" s="1045"/>
      <c r="J260" s="1046"/>
      <c r="K260" s="1045"/>
      <c r="L260" s="1046"/>
      <c r="M260" s="1045">
        <f>SUM(K258:K259)</f>
        <v>6893</v>
      </c>
      <c r="N260" s="1046"/>
      <c r="O260" s="1045"/>
      <c r="P260" s="1040"/>
      <c r="Q260" s="1051"/>
    </row>
    <row r="261" spans="1:17" ht="19.5" customHeight="1">
      <c r="A261" s="1034"/>
      <c r="B261" s="1042"/>
      <c r="C261" s="1042" t="s">
        <v>400</v>
      </c>
      <c r="D261" s="1036"/>
      <c r="E261" s="1043" t="s">
        <v>25</v>
      </c>
      <c r="F261" s="1043"/>
      <c r="G261" s="1044"/>
      <c r="H261" s="1037"/>
      <c r="I261" s="1045"/>
      <c r="J261" s="1046"/>
      <c r="K261" s="1045"/>
      <c r="L261" s="1046"/>
      <c r="M261" s="1045"/>
      <c r="N261" s="1046"/>
      <c r="O261" s="1045"/>
      <c r="P261" s="1040"/>
    </row>
    <row r="262" spans="1:17" s="1052" customFormat="1" ht="19.5" hidden="1" customHeight="1">
      <c r="A262" s="1053"/>
      <c r="B262" s="1050"/>
      <c r="C262" s="1050"/>
      <c r="D262" s="1050"/>
      <c r="E262" s="1050"/>
      <c r="F262" s="1092"/>
      <c r="G262" s="1092"/>
      <c r="H262" s="1037"/>
      <c r="I262" s="1045"/>
      <c r="J262" s="1046"/>
      <c r="K262" s="1045"/>
      <c r="L262" s="1046"/>
      <c r="M262" s="1045"/>
      <c r="N262" s="1046"/>
      <c r="O262" s="1045"/>
      <c r="P262" s="1040"/>
      <c r="Q262" s="1051"/>
    </row>
    <row r="263" spans="1:17" s="1052" customFormat="1" ht="19.5" hidden="1" customHeight="1">
      <c r="A263" s="1053"/>
      <c r="B263" s="1042"/>
      <c r="C263" s="1042"/>
      <c r="D263" s="1050"/>
      <c r="E263" s="1050"/>
      <c r="F263" s="1092"/>
      <c r="G263" s="1092"/>
      <c r="H263" s="1037"/>
      <c r="I263" s="1045"/>
      <c r="J263" s="1046"/>
      <c r="K263" s="1045"/>
      <c r="L263" s="1046"/>
      <c r="M263" s="1045"/>
      <c r="N263" s="1046"/>
      <c r="O263" s="1045"/>
      <c r="P263" s="1040"/>
      <c r="Q263" s="1051"/>
    </row>
    <row r="264" spans="1:17" s="1052" customFormat="1" ht="19.5" customHeight="1">
      <c r="A264" s="1053"/>
      <c r="B264" s="1042"/>
      <c r="C264" s="1042"/>
      <c r="D264" s="1050" t="s">
        <v>521</v>
      </c>
      <c r="E264" s="1050"/>
      <c r="F264" s="1091" t="s">
        <v>291</v>
      </c>
      <c r="G264" s="1091"/>
      <c r="H264" s="1037"/>
      <c r="I264" s="1045"/>
      <c r="J264" s="1046"/>
      <c r="K264" s="1045">
        <v>169085</v>
      </c>
      <c r="L264" s="1046"/>
      <c r="M264" s="1045"/>
      <c r="N264" s="1046"/>
      <c r="O264" s="1045"/>
      <c r="P264" s="1040"/>
      <c r="Q264" s="1051"/>
    </row>
    <row r="265" spans="1:17" s="1052" customFormat="1" ht="19.5" customHeight="1">
      <c r="A265" s="1053"/>
      <c r="B265" s="1042"/>
      <c r="C265" s="1042"/>
      <c r="D265" s="1050" t="s">
        <v>512</v>
      </c>
      <c r="E265" s="1050"/>
      <c r="F265" s="1048" t="s">
        <v>486</v>
      </c>
      <c r="G265" s="1048"/>
      <c r="H265" s="1037"/>
      <c r="I265" s="1045">
        <v>3570</v>
      </c>
      <c r="J265" s="1046"/>
      <c r="K265" s="1045"/>
      <c r="L265" s="1046"/>
      <c r="M265" s="1045"/>
      <c r="N265" s="1046"/>
      <c r="O265" s="1045"/>
      <c r="P265" s="1055"/>
      <c r="Q265" s="1051"/>
    </row>
    <row r="266" spans="1:17" s="1052" customFormat="1" ht="19.5" customHeight="1">
      <c r="A266" s="1053"/>
      <c r="B266" s="1042"/>
      <c r="C266" s="1042"/>
      <c r="D266" s="1050"/>
      <c r="E266" s="1050"/>
      <c r="F266" s="1048" t="s">
        <v>546</v>
      </c>
      <c r="G266" s="1048"/>
      <c r="H266" s="1037"/>
      <c r="I266" s="1054">
        <v>-3570</v>
      </c>
      <c r="J266" s="1046"/>
      <c r="K266" s="1045">
        <v>0</v>
      </c>
      <c r="L266" s="1046"/>
      <c r="M266" s="1045"/>
      <c r="N266" s="1046"/>
      <c r="O266" s="1045"/>
      <c r="P266" s="1055"/>
      <c r="Q266" s="1051"/>
    </row>
    <row r="267" spans="1:17" s="1052" customFormat="1" ht="19.5" customHeight="1">
      <c r="A267" s="1053"/>
      <c r="B267" s="1042"/>
      <c r="C267" s="1042"/>
      <c r="D267" s="1050" t="s">
        <v>395</v>
      </c>
      <c r="E267" s="1050"/>
      <c r="F267" s="1048" t="s">
        <v>487</v>
      </c>
      <c r="G267" s="1048"/>
      <c r="H267" s="1037"/>
      <c r="I267" s="1045">
        <v>8771</v>
      </c>
      <c r="J267" s="1046"/>
      <c r="K267" s="1045"/>
      <c r="L267" s="1046"/>
      <c r="M267" s="1045"/>
      <c r="N267" s="1046"/>
      <c r="O267" s="1045"/>
      <c r="P267" s="1055"/>
      <c r="Q267" s="1051"/>
    </row>
    <row r="268" spans="1:17" s="1052" customFormat="1" ht="19.5" customHeight="1">
      <c r="A268" s="1053"/>
      <c r="B268" s="1042"/>
      <c r="C268" s="1042"/>
      <c r="D268" s="1050"/>
      <c r="E268" s="1050"/>
      <c r="F268" s="1048" t="s">
        <v>546</v>
      </c>
      <c r="G268" s="1048"/>
      <c r="H268" s="1037"/>
      <c r="I268" s="1054">
        <v>-8771</v>
      </c>
      <c r="J268" s="1046"/>
      <c r="K268" s="1054">
        <v>0</v>
      </c>
      <c r="L268" s="1046"/>
      <c r="M268" s="1045"/>
      <c r="N268" s="1046"/>
      <c r="O268" s="1045"/>
      <c r="P268" s="1055"/>
      <c r="Q268" s="1051"/>
    </row>
    <row r="269" spans="1:17" s="1052" customFormat="1" ht="19.5" customHeight="1">
      <c r="A269" s="1053"/>
      <c r="B269" s="1050"/>
      <c r="C269" s="1050"/>
      <c r="D269" s="1050"/>
      <c r="E269" s="1121" t="s">
        <v>29</v>
      </c>
      <c r="F269" s="1121"/>
      <c r="G269" s="1071"/>
      <c r="H269" s="1037"/>
      <c r="I269" s="1045"/>
      <c r="J269" s="1046"/>
      <c r="K269" s="1045"/>
      <c r="L269" s="1046"/>
      <c r="M269" s="1054">
        <f>SUM(K261:K264)</f>
        <v>169085</v>
      </c>
      <c r="N269" s="1046"/>
      <c r="O269" s="1045"/>
      <c r="P269" s="1040"/>
      <c r="Q269" s="1051"/>
    </row>
    <row r="270" spans="1:17" s="1052" customFormat="1" ht="9" customHeight="1">
      <c r="A270" s="1053"/>
      <c r="B270" s="1050"/>
      <c r="C270" s="1072"/>
      <c r="D270" s="1050"/>
      <c r="E270" s="1044"/>
      <c r="F270" s="1044"/>
      <c r="G270" s="1044"/>
      <c r="H270" s="1037"/>
      <c r="I270" s="1045"/>
      <c r="J270" s="1046"/>
      <c r="K270" s="1045"/>
      <c r="L270" s="1046"/>
      <c r="M270" s="1045"/>
      <c r="N270" s="1046"/>
      <c r="O270" s="1045"/>
      <c r="P270" s="1040"/>
      <c r="Q270" s="1051"/>
    </row>
    <row r="271" spans="1:17" s="1052" customFormat="1" ht="9" customHeight="1" thickBot="1">
      <c r="A271" s="1056"/>
      <c r="B271" s="1057"/>
      <c r="C271" s="1057"/>
      <c r="D271" s="1058"/>
      <c r="E271" s="1058"/>
      <c r="F271" s="1059"/>
      <c r="G271" s="1059"/>
      <c r="H271" s="1060"/>
      <c r="I271" s="1061"/>
      <c r="J271" s="1061"/>
      <c r="K271" s="1061"/>
      <c r="L271" s="1061"/>
      <c r="M271" s="1061"/>
      <c r="N271" s="1061"/>
      <c r="O271" s="1061"/>
      <c r="P271" s="1062"/>
      <c r="Q271" s="1051"/>
    </row>
    <row r="272" spans="1:17" s="1052" customFormat="1" ht="9" customHeight="1">
      <c r="A272" s="1063"/>
      <c r="B272" s="1064"/>
      <c r="C272" s="1064"/>
      <c r="D272" s="1065"/>
      <c r="E272" s="1065"/>
      <c r="F272" s="1066"/>
      <c r="G272" s="1066"/>
      <c r="H272" s="1067"/>
      <c r="I272" s="1068"/>
      <c r="J272" s="1068"/>
      <c r="K272" s="1068"/>
      <c r="L272" s="1068"/>
      <c r="M272" s="1068"/>
      <c r="N272" s="1068"/>
      <c r="O272" s="1068"/>
      <c r="P272" s="1069"/>
      <c r="Q272" s="1051"/>
    </row>
    <row r="273" spans="1:17" s="1052" customFormat="1" ht="19.5" customHeight="1">
      <c r="A273" s="1053"/>
      <c r="B273" s="1050"/>
      <c r="C273" s="1050"/>
      <c r="D273" s="1050"/>
      <c r="E273" s="1043" t="s">
        <v>28</v>
      </c>
      <c r="F273" s="1043"/>
      <c r="G273" s="1044"/>
      <c r="H273" s="1037"/>
      <c r="I273" s="1045"/>
      <c r="J273" s="1046"/>
      <c r="K273" s="1045"/>
      <c r="L273" s="1046"/>
      <c r="M273" s="1045"/>
      <c r="N273" s="1046"/>
      <c r="O273" s="1045">
        <f>SUM(M245:M269)</f>
        <v>17045044</v>
      </c>
      <c r="P273" s="1040"/>
      <c r="Q273" s="1051"/>
    </row>
    <row r="274" spans="1:17" ht="19.5" customHeight="1">
      <c r="A274" s="1034"/>
      <c r="B274" s="1035" t="s">
        <v>63</v>
      </c>
      <c r="C274" s="1036"/>
      <c r="D274" s="1036"/>
      <c r="E274" s="1036"/>
      <c r="F274" s="1036"/>
      <c r="G274" s="1036"/>
      <c r="H274" s="1037"/>
      <c r="I274" s="1045"/>
      <c r="J274" s="1046"/>
      <c r="K274" s="1045"/>
      <c r="L274" s="1046"/>
      <c r="M274" s="1045"/>
      <c r="N274" s="1046"/>
      <c r="O274" s="1045"/>
      <c r="P274" s="1040"/>
    </row>
    <row r="275" spans="1:17" ht="19.5" customHeight="1">
      <c r="A275" s="1034"/>
      <c r="B275" s="1042"/>
      <c r="C275" s="1042" t="s">
        <v>520</v>
      </c>
      <c r="D275" s="1036"/>
      <c r="E275" s="1043" t="s">
        <v>30</v>
      </c>
      <c r="F275" s="1043"/>
      <c r="G275" s="1044"/>
      <c r="H275" s="1037"/>
      <c r="I275" s="1045"/>
      <c r="J275" s="1046"/>
      <c r="K275" s="1045"/>
      <c r="L275" s="1046"/>
      <c r="M275" s="1045">
        <v>4529</v>
      </c>
      <c r="N275" s="1046"/>
      <c r="O275" s="1045"/>
      <c r="P275" s="1040"/>
    </row>
    <row r="276" spans="1:17" s="1052" customFormat="1" ht="19.5" customHeight="1">
      <c r="A276" s="1053"/>
      <c r="B276" s="1050"/>
      <c r="C276" s="1072" t="s">
        <v>399</v>
      </c>
      <c r="D276" s="1050"/>
      <c r="E276" s="1043" t="s">
        <v>31</v>
      </c>
      <c r="F276" s="1043"/>
      <c r="G276" s="1044"/>
      <c r="H276" s="1037"/>
      <c r="I276" s="1045"/>
      <c r="J276" s="1046"/>
      <c r="K276" s="1045">
        <v>836019</v>
      </c>
      <c r="L276" s="1046"/>
      <c r="M276" s="1045"/>
      <c r="N276" s="1046"/>
      <c r="O276" s="1045"/>
      <c r="P276" s="1040"/>
      <c r="Q276" s="1041"/>
    </row>
    <row r="277" spans="1:17" s="1052" customFormat="1" ht="19.5" customHeight="1">
      <c r="A277" s="1053"/>
      <c r="B277" s="1050"/>
      <c r="C277" s="1050"/>
      <c r="D277" s="1050"/>
      <c r="E277" s="1043" t="s">
        <v>27</v>
      </c>
      <c r="F277" s="1043"/>
      <c r="G277" s="1044"/>
      <c r="H277" s="1037"/>
      <c r="I277" s="1045"/>
      <c r="J277" s="1046"/>
      <c r="K277" s="1054">
        <v>-1895</v>
      </c>
      <c r="L277" s="1046"/>
      <c r="M277" s="1045">
        <f>SUM(K276:K277)</f>
        <v>834124</v>
      </c>
      <c r="N277" s="1046"/>
      <c r="O277" s="1045"/>
      <c r="P277" s="1040"/>
      <c r="Q277" s="1051"/>
    </row>
    <row r="278" spans="1:17" s="1052" customFormat="1" ht="19.5" hidden="1" customHeight="1">
      <c r="A278" s="1053"/>
      <c r="B278" s="1042"/>
      <c r="C278" s="1042"/>
      <c r="D278" s="1050"/>
      <c r="E278" s="1043"/>
      <c r="F278" s="1043"/>
      <c r="G278" s="1044"/>
      <c r="H278" s="1037"/>
      <c r="I278" s="1045"/>
      <c r="J278" s="1046"/>
      <c r="K278" s="1045"/>
      <c r="L278" s="1046"/>
      <c r="M278" s="1045"/>
      <c r="N278" s="1046"/>
      <c r="O278" s="1045"/>
      <c r="P278" s="1040"/>
      <c r="Q278" s="1051"/>
    </row>
    <row r="279" spans="1:17" s="1052" customFormat="1" ht="19.5" customHeight="1">
      <c r="A279" s="1053"/>
      <c r="B279" s="1042"/>
      <c r="C279" s="1042" t="s">
        <v>400</v>
      </c>
      <c r="D279" s="1050"/>
      <c r="E279" s="1043" t="s">
        <v>32</v>
      </c>
      <c r="F279" s="1043"/>
      <c r="G279" s="1044"/>
      <c r="H279" s="1037"/>
      <c r="I279" s="1045"/>
      <c r="J279" s="1046"/>
      <c r="K279" s="1045"/>
      <c r="L279" s="1046"/>
      <c r="M279" s="1045">
        <v>71358</v>
      </c>
      <c r="N279" s="1046"/>
      <c r="O279" s="1045"/>
      <c r="P279" s="1040"/>
      <c r="Q279" s="1051"/>
    </row>
    <row r="280" spans="1:17" s="1052" customFormat="1" ht="19.5" customHeight="1">
      <c r="A280" s="1053"/>
      <c r="B280" s="1050"/>
      <c r="C280" s="1042" t="s">
        <v>536</v>
      </c>
      <c r="D280" s="1050"/>
      <c r="E280" s="1043" t="s">
        <v>294</v>
      </c>
      <c r="F280" s="1043"/>
      <c r="G280" s="1044"/>
      <c r="H280" s="1037"/>
      <c r="I280" s="1045"/>
      <c r="J280" s="1046"/>
      <c r="K280" s="1045"/>
      <c r="L280" s="1046"/>
      <c r="M280" s="1054">
        <v>7837</v>
      </c>
      <c r="N280" s="1046"/>
      <c r="O280" s="1045"/>
      <c r="P280" s="1040"/>
      <c r="Q280" s="1051"/>
    </row>
    <row r="281" spans="1:17" s="1052" customFormat="1" ht="19.5" hidden="1" customHeight="1">
      <c r="A281" s="1053"/>
      <c r="B281" s="1042"/>
      <c r="C281" s="1042"/>
      <c r="D281" s="1050"/>
      <c r="E281" s="1043"/>
      <c r="F281" s="1043"/>
      <c r="G281" s="1044"/>
      <c r="H281" s="1037"/>
      <c r="I281" s="1045"/>
      <c r="J281" s="1046"/>
      <c r="K281" s="1045"/>
      <c r="L281" s="1046"/>
      <c r="M281" s="1045"/>
      <c r="N281" s="1046"/>
      <c r="O281" s="1045"/>
      <c r="P281" s="1040"/>
      <c r="Q281" s="1051"/>
    </row>
    <row r="282" spans="1:17" s="1052" customFormat="1" ht="19.5" hidden="1" customHeight="1">
      <c r="A282" s="1053"/>
      <c r="B282" s="1050"/>
      <c r="C282" s="1042"/>
      <c r="D282" s="1050"/>
      <c r="E282" s="1043"/>
      <c r="F282" s="1043"/>
      <c r="G282" s="1044"/>
      <c r="H282" s="1037"/>
      <c r="I282" s="1045"/>
      <c r="J282" s="1046"/>
      <c r="K282" s="1045"/>
      <c r="L282" s="1046"/>
      <c r="M282" s="1045"/>
      <c r="N282" s="1046"/>
      <c r="O282" s="1045"/>
      <c r="P282" s="1040"/>
      <c r="Q282" s="1051"/>
    </row>
    <row r="283" spans="1:17" s="1052" customFormat="1" ht="19.5" customHeight="1">
      <c r="A283" s="1053"/>
      <c r="B283" s="1050"/>
      <c r="C283" s="1050"/>
      <c r="D283" s="1050"/>
      <c r="E283" s="1043" t="s">
        <v>34</v>
      </c>
      <c r="F283" s="1043"/>
      <c r="G283" s="1044"/>
      <c r="H283" s="1037"/>
      <c r="I283" s="1045"/>
      <c r="J283" s="1046"/>
      <c r="K283" s="1045"/>
      <c r="L283" s="1046"/>
      <c r="M283" s="1045"/>
      <c r="N283" s="1046"/>
      <c r="O283" s="1054">
        <f>SUM(M275:M282)</f>
        <v>917848</v>
      </c>
      <c r="P283" s="1040"/>
      <c r="Q283" s="1051"/>
    </row>
    <row r="284" spans="1:17" s="1052" customFormat="1" ht="19.5" customHeight="1" thickBot="1">
      <c r="A284" s="1053"/>
      <c r="B284" s="1042"/>
      <c r="C284" s="1042"/>
      <c r="D284" s="1050"/>
      <c r="E284" s="1043" t="s">
        <v>35</v>
      </c>
      <c r="F284" s="1043"/>
      <c r="G284" s="1044"/>
      <c r="H284" s="1037"/>
      <c r="I284" s="1045"/>
      <c r="J284" s="1046"/>
      <c r="K284" s="1045"/>
      <c r="L284" s="1046"/>
      <c r="M284" s="1045"/>
      <c r="N284" s="1046"/>
      <c r="O284" s="1073">
        <f>SUM(O273,O283)</f>
        <v>17962892</v>
      </c>
      <c r="P284" s="1040"/>
      <c r="Q284" s="1051"/>
    </row>
    <row r="285" spans="1:17" s="1052" customFormat="1" ht="19.5" customHeight="1" thickTop="1">
      <c r="A285" s="1053"/>
      <c r="B285" s="1042"/>
      <c r="C285" s="1042"/>
      <c r="D285" s="1050"/>
      <c r="E285" s="1043"/>
      <c r="F285" s="1043"/>
      <c r="G285" s="1044"/>
      <c r="H285" s="1037"/>
      <c r="I285" s="1038"/>
      <c r="J285" s="1039"/>
      <c r="K285" s="1038"/>
      <c r="L285" s="1039"/>
      <c r="M285" s="1038"/>
      <c r="N285" s="1039"/>
      <c r="O285" s="1038"/>
      <c r="P285" s="1040"/>
      <c r="Q285" s="1051"/>
    </row>
    <row r="286" spans="1:17" s="1052" customFormat="1" ht="19.5" customHeight="1">
      <c r="A286" s="1053"/>
      <c r="B286" s="1042"/>
      <c r="C286" s="1042"/>
      <c r="D286" s="1050"/>
      <c r="E286" s="1044"/>
      <c r="F286" s="1044"/>
      <c r="G286" s="1044"/>
      <c r="H286" s="1037"/>
      <c r="I286" s="1038"/>
      <c r="J286" s="1039"/>
      <c r="K286" s="1038"/>
      <c r="L286" s="1039"/>
      <c r="M286" s="1038"/>
      <c r="N286" s="1039"/>
      <c r="O286" s="1038"/>
      <c r="P286" s="1040"/>
      <c r="Q286" s="1051"/>
    </row>
    <row r="287" spans="1:17" s="1052" customFormat="1" ht="19.5" customHeight="1">
      <c r="A287" s="1053"/>
      <c r="B287" s="1042"/>
      <c r="C287" s="1042"/>
      <c r="D287" s="1050"/>
      <c r="E287" s="1044"/>
      <c r="F287" s="1044"/>
      <c r="G287" s="1044"/>
      <c r="H287" s="1037"/>
      <c r="I287" s="1038"/>
      <c r="J287" s="1039"/>
      <c r="K287" s="1038"/>
      <c r="L287" s="1039"/>
      <c r="M287" s="1038"/>
      <c r="N287" s="1039"/>
      <c r="O287" s="1038"/>
      <c r="P287" s="1040"/>
      <c r="Q287" s="1051"/>
    </row>
    <row r="288" spans="1:17" s="1052" customFormat="1" ht="19.5" customHeight="1">
      <c r="A288" s="1053"/>
      <c r="B288" s="1042"/>
      <c r="C288" s="1042"/>
      <c r="D288" s="1050"/>
      <c r="E288" s="1044"/>
      <c r="F288" s="1044"/>
      <c r="G288" s="1044"/>
      <c r="H288" s="1037"/>
      <c r="I288" s="1038"/>
      <c r="J288" s="1039"/>
      <c r="K288" s="1038"/>
      <c r="L288" s="1039"/>
      <c r="M288" s="1038"/>
      <c r="N288" s="1039"/>
      <c r="O288" s="1038"/>
      <c r="P288" s="1040"/>
      <c r="Q288" s="1051"/>
    </row>
    <row r="289" spans="1:17" s="1052" customFormat="1" ht="19.5" customHeight="1">
      <c r="A289" s="1053"/>
      <c r="B289" s="1042"/>
      <c r="C289" s="1042"/>
      <c r="D289" s="1050"/>
      <c r="E289" s="1044"/>
      <c r="F289" s="1044"/>
      <c r="G289" s="1044"/>
      <c r="H289" s="1037"/>
      <c r="I289" s="1038"/>
      <c r="J289" s="1039"/>
      <c r="K289" s="1038"/>
      <c r="L289" s="1039"/>
      <c r="M289" s="1038"/>
      <c r="N289" s="1039"/>
      <c r="O289" s="1038"/>
      <c r="P289" s="1040"/>
      <c r="Q289" s="1051"/>
    </row>
    <row r="290" spans="1:17" s="1052" customFormat="1" ht="19.5" customHeight="1">
      <c r="A290" s="1053"/>
      <c r="B290" s="1042"/>
      <c r="C290" s="1042"/>
      <c r="D290" s="1050"/>
      <c r="E290" s="1044"/>
      <c r="F290" s="1044"/>
      <c r="G290" s="1044"/>
      <c r="H290" s="1037"/>
      <c r="I290" s="1038"/>
      <c r="J290" s="1039"/>
      <c r="K290" s="1038"/>
      <c r="L290" s="1039"/>
      <c r="M290" s="1038"/>
      <c r="N290" s="1039"/>
      <c r="O290" s="1038"/>
      <c r="P290" s="1040"/>
      <c r="Q290" s="1051"/>
    </row>
    <row r="291" spans="1:17" s="1052" customFormat="1" ht="19.5" customHeight="1">
      <c r="A291" s="1053"/>
      <c r="B291" s="1042"/>
      <c r="C291" s="1042"/>
      <c r="D291" s="1050"/>
      <c r="E291" s="1044"/>
      <c r="F291" s="1044"/>
      <c r="G291" s="1044"/>
      <c r="H291" s="1037"/>
      <c r="I291" s="1038"/>
      <c r="J291" s="1039"/>
      <c r="K291" s="1038"/>
      <c r="L291" s="1039"/>
      <c r="M291" s="1038"/>
      <c r="N291" s="1039"/>
      <c r="O291" s="1038"/>
      <c r="P291" s="1040"/>
      <c r="Q291" s="1051"/>
    </row>
    <row r="292" spans="1:17" s="1052" customFormat="1" ht="19.5" customHeight="1">
      <c r="A292" s="1053"/>
      <c r="B292" s="1042"/>
      <c r="C292" s="1042"/>
      <c r="D292" s="1050"/>
      <c r="E292" s="1044"/>
      <c r="F292" s="1044"/>
      <c r="G292" s="1044"/>
      <c r="H292" s="1037"/>
      <c r="I292" s="1038"/>
      <c r="J292" s="1039"/>
      <c r="K292" s="1038"/>
      <c r="L292" s="1039"/>
      <c r="M292" s="1038"/>
      <c r="N292" s="1039"/>
      <c r="O292" s="1038"/>
      <c r="P292" s="1040"/>
      <c r="Q292" s="1051"/>
    </row>
    <row r="293" spans="1:17" s="1052" customFormat="1" ht="19.5" customHeight="1">
      <c r="A293" s="1053"/>
      <c r="B293" s="1042"/>
      <c r="C293" s="1042"/>
      <c r="D293" s="1050"/>
      <c r="E293" s="1044"/>
      <c r="F293" s="1044"/>
      <c r="G293" s="1044"/>
      <c r="H293" s="1037"/>
      <c r="I293" s="1038"/>
      <c r="J293" s="1039"/>
      <c r="K293" s="1038"/>
      <c r="L293" s="1039"/>
      <c r="M293" s="1038"/>
      <c r="N293" s="1039"/>
      <c r="O293" s="1038"/>
      <c r="P293" s="1040"/>
      <c r="Q293" s="1051"/>
    </row>
    <row r="294" spans="1:17" s="1052" customFormat="1" ht="19.5" customHeight="1">
      <c r="A294" s="1053"/>
      <c r="B294" s="1042"/>
      <c r="C294" s="1042"/>
      <c r="D294" s="1050"/>
      <c r="E294" s="1044"/>
      <c r="F294" s="1044"/>
      <c r="G294" s="1044"/>
      <c r="H294" s="1037"/>
      <c r="I294" s="1038"/>
      <c r="J294" s="1039"/>
      <c r="K294" s="1038"/>
      <c r="L294" s="1039"/>
      <c r="M294" s="1038"/>
      <c r="N294" s="1039"/>
      <c r="O294" s="1038"/>
      <c r="P294" s="1040"/>
      <c r="Q294" s="1051"/>
    </row>
    <row r="295" spans="1:17" s="1052" customFormat="1" ht="19.5" customHeight="1">
      <c r="A295" s="1053"/>
      <c r="B295" s="1042"/>
      <c r="C295" s="1042"/>
      <c r="D295" s="1050"/>
      <c r="E295" s="1044"/>
      <c r="F295" s="1044"/>
      <c r="G295" s="1044"/>
      <c r="H295" s="1037"/>
      <c r="I295" s="1038"/>
      <c r="J295" s="1039"/>
      <c r="K295" s="1038"/>
      <c r="L295" s="1039"/>
      <c r="M295" s="1038"/>
      <c r="N295" s="1039"/>
      <c r="O295" s="1038"/>
      <c r="P295" s="1040"/>
      <c r="Q295" s="1051"/>
    </row>
    <row r="296" spans="1:17" s="1052" customFormat="1" ht="19.5" customHeight="1">
      <c r="A296" s="1053"/>
      <c r="B296" s="1042"/>
      <c r="C296" s="1042"/>
      <c r="D296" s="1050"/>
      <c r="E296" s="1044"/>
      <c r="F296" s="1044"/>
      <c r="G296" s="1044"/>
      <c r="H296" s="1037"/>
      <c r="I296" s="1038"/>
      <c r="J296" s="1039"/>
      <c r="K296" s="1038"/>
      <c r="L296" s="1039"/>
      <c r="M296" s="1038"/>
      <c r="N296" s="1039"/>
      <c r="O296" s="1038"/>
      <c r="P296" s="1040"/>
      <c r="Q296" s="1051"/>
    </row>
    <row r="297" spans="1:17" s="1052" customFormat="1" ht="19.5" customHeight="1">
      <c r="A297" s="1053"/>
      <c r="B297" s="1042"/>
      <c r="C297" s="1042"/>
      <c r="D297" s="1050"/>
      <c r="E297" s="1044"/>
      <c r="F297" s="1044"/>
      <c r="G297" s="1044"/>
      <c r="H297" s="1037"/>
      <c r="I297" s="1038"/>
      <c r="J297" s="1039"/>
      <c r="K297" s="1038"/>
      <c r="L297" s="1039"/>
      <c r="M297" s="1038"/>
      <c r="N297" s="1039"/>
      <c r="O297" s="1038"/>
      <c r="P297" s="1040"/>
      <c r="Q297" s="1051"/>
    </row>
    <row r="298" spans="1:17" s="1052" customFormat="1" ht="19.5" customHeight="1">
      <c r="A298" s="1053"/>
      <c r="B298" s="1042"/>
      <c r="C298" s="1042"/>
      <c r="D298" s="1050"/>
      <c r="E298" s="1044"/>
      <c r="F298" s="1044"/>
      <c r="G298" s="1044"/>
      <c r="H298" s="1037"/>
      <c r="I298" s="1038"/>
      <c r="J298" s="1039"/>
      <c r="K298" s="1038"/>
      <c r="L298" s="1039"/>
      <c r="M298" s="1038"/>
      <c r="N298" s="1039"/>
      <c r="O298" s="1038"/>
      <c r="P298" s="1040"/>
      <c r="Q298" s="1051"/>
    </row>
    <row r="299" spans="1:17" s="1052" customFormat="1" ht="19.5" customHeight="1">
      <c r="A299" s="1053"/>
      <c r="B299" s="1042"/>
      <c r="C299" s="1042"/>
      <c r="D299" s="1050"/>
      <c r="E299" s="1044"/>
      <c r="F299" s="1044"/>
      <c r="G299" s="1044"/>
      <c r="H299" s="1037"/>
      <c r="I299" s="1038"/>
      <c r="J299" s="1039"/>
      <c r="K299" s="1038"/>
      <c r="L299" s="1039"/>
      <c r="M299" s="1038"/>
      <c r="N299" s="1039"/>
      <c r="O299" s="1038"/>
      <c r="P299" s="1040"/>
      <c r="Q299" s="1051"/>
    </row>
    <row r="300" spans="1:17" s="1052" customFormat="1" ht="19.5" customHeight="1">
      <c r="A300" s="1053"/>
      <c r="B300" s="1042"/>
      <c r="C300" s="1042"/>
      <c r="D300" s="1050"/>
      <c r="E300" s="1044"/>
      <c r="F300" s="1044"/>
      <c r="G300" s="1044"/>
      <c r="H300" s="1037"/>
      <c r="I300" s="1038"/>
      <c r="J300" s="1039"/>
      <c r="K300" s="1038"/>
      <c r="L300" s="1039"/>
      <c r="M300" s="1038"/>
      <c r="N300" s="1039"/>
      <c r="O300" s="1038"/>
      <c r="P300" s="1040"/>
      <c r="Q300" s="1051"/>
    </row>
    <row r="301" spans="1:17" s="1052" customFormat="1" ht="19.5" customHeight="1">
      <c r="A301" s="1053"/>
      <c r="B301" s="1042"/>
      <c r="C301" s="1042"/>
      <c r="D301" s="1050"/>
      <c r="E301" s="1044"/>
      <c r="F301" s="1044"/>
      <c r="G301" s="1044"/>
      <c r="H301" s="1037"/>
      <c r="I301" s="1038"/>
      <c r="J301" s="1039"/>
      <c r="K301" s="1038"/>
      <c r="L301" s="1039"/>
      <c r="M301" s="1038"/>
      <c r="N301" s="1039"/>
      <c r="O301" s="1038"/>
      <c r="P301" s="1040"/>
      <c r="Q301" s="1051"/>
    </row>
    <row r="302" spans="1:17" s="1052" customFormat="1" ht="19.5" customHeight="1">
      <c r="A302" s="1053"/>
      <c r="B302" s="1134"/>
      <c r="C302" s="1134"/>
      <c r="D302" s="1099"/>
      <c r="E302" s="1135"/>
      <c r="F302" s="1135"/>
      <c r="G302" s="1136"/>
      <c r="H302" s="1037"/>
      <c r="I302" s="1038"/>
      <c r="J302" s="1039"/>
      <c r="K302" s="1038"/>
      <c r="L302" s="1039"/>
      <c r="M302" s="1038"/>
      <c r="N302" s="1039"/>
      <c r="O302" s="1038"/>
      <c r="P302" s="1040"/>
      <c r="Q302" s="1051"/>
    </row>
    <row r="303" spans="1:17" s="654" customFormat="1" ht="9" customHeight="1" thickBot="1">
      <c r="A303" s="1074"/>
      <c r="B303" s="1075"/>
      <c r="C303" s="1075"/>
      <c r="D303" s="1076"/>
      <c r="E303" s="1076"/>
      <c r="F303" s="1077"/>
      <c r="G303" s="1077"/>
      <c r="H303" s="1076"/>
      <c r="I303" s="1078"/>
      <c r="J303" s="1078"/>
      <c r="K303" s="1078"/>
      <c r="L303" s="1078"/>
      <c r="M303" s="1078"/>
      <c r="N303" s="1078"/>
      <c r="O303" s="1078"/>
      <c r="P303" s="1079"/>
      <c r="Q303" s="1080"/>
    </row>
    <row r="304" spans="1:17" s="654" customFormat="1" ht="9" customHeight="1">
      <c r="A304" s="1081"/>
      <c r="B304" s="1082"/>
      <c r="C304" s="1082"/>
      <c r="D304" s="1083"/>
      <c r="E304" s="1083"/>
      <c r="F304" s="1084"/>
      <c r="G304" s="1084"/>
      <c r="H304" s="1083"/>
      <c r="I304" s="1085"/>
      <c r="J304" s="1085"/>
      <c r="K304" s="1085"/>
      <c r="L304" s="1085"/>
      <c r="M304" s="1085"/>
      <c r="N304" s="1085"/>
      <c r="O304" s="1085"/>
      <c r="P304" s="1086"/>
      <c r="Q304" s="1080"/>
    </row>
    <row r="305" spans="1:17" s="1030" customFormat="1" ht="19.5" customHeight="1">
      <c r="A305" s="1031" t="s">
        <v>36</v>
      </c>
      <c r="B305" s="1032"/>
      <c r="C305" s="1032"/>
      <c r="D305" s="1032"/>
      <c r="E305" s="1032"/>
      <c r="F305" s="1032"/>
      <c r="G305" s="1032"/>
      <c r="H305" s="1032"/>
      <c r="I305" s="1032"/>
      <c r="J305" s="1032"/>
      <c r="K305" s="1032"/>
      <c r="L305" s="1032"/>
      <c r="M305" s="1032"/>
      <c r="N305" s="1032"/>
      <c r="O305" s="1032"/>
      <c r="P305" s="1033"/>
      <c r="Q305" s="1018"/>
    </row>
    <row r="306" spans="1:17" ht="19.5" customHeight="1">
      <c r="A306" s="1034"/>
      <c r="B306" s="1035" t="s">
        <v>64</v>
      </c>
      <c r="C306" s="1036"/>
      <c r="D306" s="1036"/>
      <c r="E306" s="1036"/>
      <c r="F306" s="1036"/>
      <c r="G306" s="1036"/>
      <c r="H306" s="1037"/>
      <c r="I306" s="1038"/>
      <c r="J306" s="1039"/>
      <c r="K306" s="1038"/>
      <c r="L306" s="1039"/>
      <c r="M306" s="1038"/>
      <c r="N306" s="1039"/>
      <c r="O306" s="1038"/>
      <c r="P306" s="1040"/>
    </row>
    <row r="307" spans="1:17" ht="19.5" customHeight="1">
      <c r="A307" s="1034"/>
      <c r="B307" s="1042"/>
      <c r="C307" s="1042" t="s">
        <v>391</v>
      </c>
      <c r="D307" s="1036"/>
      <c r="E307" s="1043" t="s">
        <v>37</v>
      </c>
      <c r="F307" s="1043"/>
      <c r="G307" s="1044"/>
      <c r="H307" s="1037"/>
      <c r="I307" s="1045"/>
      <c r="J307" s="1046"/>
      <c r="K307" s="1045"/>
      <c r="L307" s="1046"/>
      <c r="M307" s="1045"/>
      <c r="N307" s="1046"/>
      <c r="O307" s="1045"/>
      <c r="P307" s="1040"/>
    </row>
    <row r="308" spans="1:17" ht="30" customHeight="1">
      <c r="A308" s="1047"/>
      <c r="B308" s="1042"/>
      <c r="C308" s="1042"/>
      <c r="D308" s="1087" t="s">
        <v>393</v>
      </c>
      <c r="E308" s="1036"/>
      <c r="F308" s="1122" t="s">
        <v>67</v>
      </c>
      <c r="G308" s="1122"/>
      <c r="H308" s="1037"/>
      <c r="I308" s="1045"/>
      <c r="J308" s="1046"/>
      <c r="K308" s="1054">
        <v>9976999</v>
      </c>
      <c r="L308" s="1046"/>
      <c r="M308" s="1045"/>
      <c r="N308" s="1046"/>
      <c r="O308" s="1045"/>
      <c r="P308" s="1040"/>
    </row>
    <row r="309" spans="1:17" s="1052" customFormat="1" ht="19.5" customHeight="1">
      <c r="A309" s="1053"/>
      <c r="B309" s="1042"/>
      <c r="C309" s="1042"/>
      <c r="D309" s="1050"/>
      <c r="E309" s="1089" t="s">
        <v>38</v>
      </c>
      <c r="F309" s="1089"/>
      <c r="G309" s="1090"/>
      <c r="H309" s="1037"/>
      <c r="I309" s="1045"/>
      <c r="J309" s="1046"/>
      <c r="K309" s="1045"/>
      <c r="L309" s="1046"/>
      <c r="M309" s="1045">
        <f>SUM(K307:K308)</f>
        <v>9976999</v>
      </c>
      <c r="N309" s="1046"/>
      <c r="O309" s="1045"/>
      <c r="P309" s="1040"/>
      <c r="Q309" s="1051"/>
    </row>
    <row r="310" spans="1:17" ht="19.5" customHeight="1">
      <c r="A310" s="1034"/>
      <c r="B310" s="1042"/>
      <c r="C310" s="1042" t="s">
        <v>399</v>
      </c>
      <c r="D310" s="1036"/>
      <c r="E310" s="1043" t="s">
        <v>39</v>
      </c>
      <c r="F310" s="1043"/>
      <c r="G310" s="1044"/>
      <c r="H310" s="1037"/>
      <c r="I310" s="1045"/>
      <c r="J310" s="1046"/>
      <c r="K310" s="1045"/>
      <c r="L310" s="1046"/>
      <c r="M310" s="1045"/>
      <c r="N310" s="1046"/>
      <c r="O310" s="1045"/>
      <c r="P310" s="1040"/>
    </row>
    <row r="311" spans="1:17" ht="19.5" customHeight="1">
      <c r="A311" s="1047"/>
      <c r="B311" s="1042"/>
      <c r="C311" s="1042"/>
      <c r="D311" s="1036" t="s">
        <v>521</v>
      </c>
      <c r="E311" s="1036"/>
      <c r="F311" s="1043" t="s">
        <v>40</v>
      </c>
      <c r="G311" s="1043"/>
      <c r="H311" s="1037"/>
      <c r="I311" s="1045"/>
      <c r="J311" s="1046"/>
      <c r="K311" s="1054">
        <v>1994480</v>
      </c>
      <c r="L311" s="1046"/>
      <c r="M311" s="1045"/>
      <c r="N311" s="1046"/>
      <c r="O311" s="1045"/>
      <c r="P311" s="1040"/>
    </row>
    <row r="312" spans="1:17" s="1052" customFormat="1" ht="19.5" hidden="1" customHeight="1">
      <c r="A312" s="1049"/>
      <c r="B312" s="1050"/>
      <c r="C312" s="1050"/>
      <c r="D312" s="1050"/>
      <c r="E312" s="1050"/>
      <c r="F312" s="1092"/>
      <c r="G312" s="1092"/>
      <c r="H312" s="1037"/>
      <c r="I312" s="1045"/>
      <c r="J312" s="1046"/>
      <c r="K312" s="1045"/>
      <c r="L312" s="1046"/>
      <c r="M312" s="1045"/>
      <c r="N312" s="1046"/>
      <c r="O312" s="1045"/>
      <c r="P312" s="1040"/>
      <c r="Q312" s="1051"/>
    </row>
    <row r="313" spans="1:17" s="1052" customFormat="1" ht="19.5" customHeight="1">
      <c r="A313" s="1049"/>
      <c r="B313" s="1050"/>
      <c r="C313" s="1050"/>
      <c r="D313" s="1050"/>
      <c r="E313" s="1089" t="s">
        <v>42</v>
      </c>
      <c r="F313" s="1089"/>
      <c r="G313" s="1090"/>
      <c r="H313" s="1037"/>
      <c r="I313" s="1045"/>
      <c r="J313" s="1046"/>
      <c r="K313" s="1045"/>
      <c r="L313" s="1046"/>
      <c r="M313" s="1054">
        <f>SUM(K310:K312)</f>
        <v>1994480</v>
      </c>
      <c r="N313" s="1046"/>
      <c r="O313" s="1045"/>
      <c r="P313" s="1040"/>
      <c r="Q313" s="1051"/>
    </row>
    <row r="314" spans="1:17" s="1052" customFormat="1" ht="19.5" customHeight="1">
      <c r="A314" s="1053"/>
      <c r="B314" s="1050"/>
      <c r="C314" s="1050"/>
      <c r="D314" s="1050"/>
      <c r="E314" s="1091" t="s">
        <v>47</v>
      </c>
      <c r="F314" s="1091"/>
      <c r="G314" s="1092"/>
      <c r="H314" s="1037"/>
      <c r="I314" s="1045"/>
      <c r="J314" s="1046"/>
      <c r="K314" s="1045"/>
      <c r="L314" s="1046"/>
      <c r="M314" s="1093"/>
      <c r="N314" s="1046"/>
      <c r="O314" s="1045">
        <f>SUM(M306:M313)</f>
        <v>11971479</v>
      </c>
      <c r="P314" s="1040"/>
      <c r="Q314" s="1051"/>
    </row>
    <row r="315" spans="1:17" ht="19.5" customHeight="1">
      <c r="A315" s="1034"/>
      <c r="B315" s="1035" t="s">
        <v>65</v>
      </c>
      <c r="C315" s="1036"/>
      <c r="D315" s="1036"/>
      <c r="E315" s="1036"/>
      <c r="F315" s="1036"/>
      <c r="G315" s="1036"/>
      <c r="H315" s="1037"/>
      <c r="I315" s="1045"/>
      <c r="J315" s="1046"/>
      <c r="K315" s="1045"/>
      <c r="L315" s="1046"/>
      <c r="M315" s="1045"/>
      <c r="N315" s="1046"/>
      <c r="O315" s="1094"/>
      <c r="P315" s="1040"/>
    </row>
    <row r="316" spans="1:17" ht="19.5" customHeight="1">
      <c r="A316" s="1034"/>
      <c r="B316" s="1042"/>
      <c r="C316" s="1042" t="s">
        <v>391</v>
      </c>
      <c r="D316" s="1036"/>
      <c r="E316" s="1043" t="s">
        <v>37</v>
      </c>
      <c r="F316" s="1043"/>
      <c r="G316" s="1044"/>
      <c r="H316" s="1037"/>
      <c r="I316" s="1045"/>
      <c r="J316" s="1046"/>
      <c r="K316" s="1045"/>
      <c r="L316" s="1046"/>
      <c r="M316" s="1045"/>
      <c r="N316" s="1046"/>
      <c r="O316" s="1045"/>
      <c r="P316" s="1040"/>
    </row>
    <row r="317" spans="1:17" s="1052" customFormat="1" ht="30" customHeight="1">
      <c r="A317" s="1053"/>
      <c r="B317" s="1050"/>
      <c r="C317" s="1050"/>
      <c r="D317" s="1087" t="s">
        <v>393</v>
      </c>
      <c r="E317" s="1036"/>
      <c r="F317" s="1122" t="s">
        <v>67</v>
      </c>
      <c r="G317" s="1122"/>
      <c r="H317" s="1037"/>
      <c r="I317" s="1045"/>
      <c r="J317" s="1046"/>
      <c r="K317" s="1054">
        <v>1594893</v>
      </c>
      <c r="L317" s="1046"/>
      <c r="M317" s="1045"/>
      <c r="N317" s="1046"/>
      <c r="O317" s="1045"/>
      <c r="P317" s="1040"/>
      <c r="Q317" s="1051"/>
    </row>
    <row r="318" spans="1:17" s="1052" customFormat="1" ht="19.5" customHeight="1">
      <c r="A318" s="1053"/>
      <c r="B318" s="1042"/>
      <c r="C318" s="1042"/>
      <c r="D318" s="1050"/>
      <c r="E318" s="1089" t="s">
        <v>38</v>
      </c>
      <c r="F318" s="1089"/>
      <c r="G318" s="1090"/>
      <c r="H318" s="1037"/>
      <c r="I318" s="1045"/>
      <c r="J318" s="1046"/>
      <c r="K318" s="1045"/>
      <c r="L318" s="1046"/>
      <c r="M318" s="1045">
        <f>SUM(K317)</f>
        <v>1594893</v>
      </c>
      <c r="N318" s="1046"/>
      <c r="O318" s="1045"/>
      <c r="P318" s="1040"/>
      <c r="Q318" s="1051"/>
    </row>
    <row r="319" spans="1:17" ht="19.5" customHeight="1">
      <c r="A319" s="1034"/>
      <c r="B319" s="1042"/>
      <c r="C319" s="1042" t="s">
        <v>528</v>
      </c>
      <c r="D319" s="1036"/>
      <c r="E319" s="1043" t="s">
        <v>43</v>
      </c>
      <c r="F319" s="1043"/>
      <c r="G319" s="1044"/>
      <c r="H319" s="1037"/>
      <c r="I319" s="1045"/>
      <c r="J319" s="1046"/>
      <c r="K319" s="1045"/>
      <c r="L319" s="1046"/>
      <c r="M319" s="1045">
        <v>1032438</v>
      </c>
      <c r="N319" s="1046"/>
      <c r="O319" s="1045"/>
      <c r="P319" s="1040"/>
    </row>
    <row r="320" spans="1:17" ht="19.5" customHeight="1">
      <c r="A320" s="1034"/>
      <c r="B320" s="1042"/>
      <c r="C320" s="1042" t="s">
        <v>529</v>
      </c>
      <c r="D320" s="1036"/>
      <c r="E320" s="1043" t="s">
        <v>44</v>
      </c>
      <c r="F320" s="1043"/>
      <c r="G320" s="1044"/>
      <c r="H320" s="1037"/>
      <c r="I320" s="1045"/>
      <c r="J320" s="1046"/>
      <c r="K320" s="1045"/>
      <c r="L320" s="1046"/>
      <c r="M320" s="1045">
        <v>7405997</v>
      </c>
      <c r="N320" s="1046"/>
      <c r="O320" s="1045"/>
      <c r="P320" s="1040"/>
    </row>
    <row r="321" spans="1:17" ht="19.5" customHeight="1">
      <c r="A321" s="1034"/>
      <c r="B321" s="1042"/>
      <c r="C321" s="1042" t="s">
        <v>402</v>
      </c>
      <c r="D321" s="1036"/>
      <c r="E321" s="1043" t="s">
        <v>39</v>
      </c>
      <c r="F321" s="1043"/>
      <c r="G321" s="1044"/>
      <c r="H321" s="1037"/>
      <c r="I321" s="1045"/>
      <c r="J321" s="1046"/>
      <c r="K321" s="1045"/>
      <c r="L321" s="1046"/>
      <c r="M321" s="1045"/>
      <c r="N321" s="1046"/>
      <c r="O321" s="1045"/>
      <c r="P321" s="1040"/>
    </row>
    <row r="322" spans="1:17" ht="19.5" customHeight="1">
      <c r="A322" s="1034"/>
      <c r="B322" s="1042"/>
      <c r="C322" s="1042"/>
      <c r="D322" s="1036" t="s">
        <v>393</v>
      </c>
      <c r="E322" s="1036"/>
      <c r="F322" s="1043" t="s">
        <v>45</v>
      </c>
      <c r="G322" s="1043"/>
      <c r="H322" s="1037"/>
      <c r="I322" s="1045"/>
      <c r="J322" s="1046"/>
      <c r="K322" s="1054">
        <v>329543</v>
      </c>
      <c r="L322" s="1046"/>
      <c r="M322" s="1045"/>
      <c r="N322" s="1046"/>
      <c r="O322" s="1045"/>
      <c r="P322" s="1040"/>
    </row>
    <row r="323" spans="1:17" ht="19.5" customHeight="1">
      <c r="A323" s="1034"/>
      <c r="B323" s="1042"/>
      <c r="C323" s="1042"/>
      <c r="D323" s="1036"/>
      <c r="E323" s="1043" t="s">
        <v>42</v>
      </c>
      <c r="F323" s="1043"/>
      <c r="G323" s="1044"/>
      <c r="H323" s="1037"/>
      <c r="I323" s="1045"/>
      <c r="J323" s="1046"/>
      <c r="K323" s="1045"/>
      <c r="L323" s="1046"/>
      <c r="M323" s="1054">
        <f>SUM(K322)</f>
        <v>329543</v>
      </c>
      <c r="N323" s="1046"/>
      <c r="O323" s="1045"/>
      <c r="P323" s="1040"/>
    </row>
    <row r="324" spans="1:17" ht="19.5" hidden="1" customHeight="1">
      <c r="A324" s="1034"/>
      <c r="B324" s="1042"/>
      <c r="C324" s="1042"/>
      <c r="D324" s="1036"/>
      <c r="E324" s="1043"/>
      <c r="F324" s="1043"/>
      <c r="G324" s="1044"/>
      <c r="H324" s="1037"/>
      <c r="I324" s="1045"/>
      <c r="J324" s="1046"/>
      <c r="K324" s="1045"/>
      <c r="L324" s="1046"/>
      <c r="M324" s="1045"/>
      <c r="N324" s="1046"/>
      <c r="O324" s="1045"/>
      <c r="P324" s="1040"/>
    </row>
    <row r="325" spans="1:17" ht="19.5" customHeight="1">
      <c r="A325" s="1034"/>
      <c r="B325" s="1042"/>
      <c r="C325" s="1042"/>
      <c r="D325" s="1036"/>
      <c r="E325" s="1043" t="s">
        <v>46</v>
      </c>
      <c r="F325" s="1043"/>
      <c r="G325" s="1044"/>
      <c r="H325" s="1037"/>
      <c r="I325" s="1045"/>
      <c r="J325" s="1046"/>
      <c r="K325" s="1045"/>
      <c r="L325" s="1046"/>
      <c r="M325" s="1045"/>
      <c r="N325" s="1046"/>
      <c r="O325" s="1045">
        <f>SUM(M315:M324)</f>
        <v>10362871</v>
      </c>
      <c r="P325" s="1040"/>
      <c r="Q325" s="1051"/>
    </row>
    <row r="326" spans="1:17" ht="19.5" customHeight="1">
      <c r="A326" s="1034"/>
      <c r="B326" s="1035" t="s">
        <v>66</v>
      </c>
      <c r="C326" s="1036"/>
      <c r="D326" s="1036"/>
      <c r="E326" s="1036"/>
      <c r="F326" s="1036"/>
      <c r="G326" s="1036"/>
      <c r="H326" s="579"/>
      <c r="I326" s="1096"/>
      <c r="J326" s="1097"/>
      <c r="K326" s="1096"/>
      <c r="L326" s="1097"/>
      <c r="M326" s="1096"/>
      <c r="N326" s="1097"/>
      <c r="O326" s="1096"/>
      <c r="P326" s="1098"/>
    </row>
    <row r="327" spans="1:17" ht="19.5" customHeight="1">
      <c r="A327" s="1034"/>
      <c r="B327" s="1042"/>
      <c r="C327" s="1042" t="s">
        <v>391</v>
      </c>
      <c r="D327" s="1036"/>
      <c r="E327" s="1043" t="s">
        <v>48</v>
      </c>
      <c r="F327" s="1043"/>
      <c r="G327" s="1044"/>
      <c r="H327" s="579"/>
      <c r="I327" s="1096"/>
      <c r="J327" s="1097"/>
      <c r="K327" s="1097"/>
      <c r="L327" s="1097"/>
      <c r="M327" s="1096"/>
      <c r="N327" s="1097"/>
      <c r="O327" s="1096"/>
      <c r="P327" s="1098"/>
    </row>
    <row r="328" spans="1:17" s="1052" customFormat="1" ht="19.5" customHeight="1">
      <c r="A328" s="1049"/>
      <c r="B328" s="1050"/>
      <c r="C328" s="1050"/>
      <c r="D328" s="1050" t="s">
        <v>521</v>
      </c>
      <c r="E328" s="1050"/>
      <c r="F328" s="1091" t="s">
        <v>301</v>
      </c>
      <c r="G328" s="1091"/>
      <c r="H328" s="1099"/>
      <c r="I328" s="1096">
        <v>5315099</v>
      </c>
      <c r="J328" s="1097"/>
      <c r="K328" s="1096"/>
      <c r="L328" s="1097"/>
      <c r="M328" s="1096"/>
      <c r="N328" s="1097"/>
      <c r="O328" s="1096"/>
      <c r="P328" s="1098"/>
      <c r="Q328" s="1051"/>
    </row>
    <row r="329" spans="1:17" s="1052" customFormat="1" ht="19.5" customHeight="1">
      <c r="A329" s="1053"/>
      <c r="B329" s="1042"/>
      <c r="C329" s="1042"/>
      <c r="D329" s="1050"/>
      <c r="E329" s="1050"/>
      <c r="F329" s="1091" t="s">
        <v>49</v>
      </c>
      <c r="G329" s="1091"/>
      <c r="H329" s="1099"/>
      <c r="I329" s="1110">
        <v>-2627778</v>
      </c>
      <c r="J329" s="1097"/>
      <c r="K329" s="1096">
        <f>SUM(I328:I329)</f>
        <v>2687321</v>
      </c>
      <c r="L329" s="1097"/>
      <c r="M329" s="1096"/>
      <c r="N329" s="1097"/>
      <c r="O329" s="1096"/>
      <c r="P329" s="1098"/>
      <c r="Q329" s="1051"/>
    </row>
    <row r="330" spans="1:17" s="1052" customFormat="1" ht="19.5" customHeight="1">
      <c r="A330" s="1049"/>
      <c r="B330" s="1050"/>
      <c r="C330" s="1050"/>
      <c r="D330" s="1050" t="s">
        <v>512</v>
      </c>
      <c r="E330" s="1050"/>
      <c r="F330" s="1091" t="s">
        <v>302</v>
      </c>
      <c r="G330" s="1091"/>
      <c r="H330" s="1099"/>
      <c r="I330" s="1096">
        <v>172224</v>
      </c>
      <c r="J330" s="1097"/>
      <c r="K330" s="1096"/>
      <c r="L330" s="1097"/>
      <c r="M330" s="1096"/>
      <c r="N330" s="1097"/>
      <c r="O330" s="1096"/>
      <c r="P330" s="1098"/>
      <c r="Q330" s="1051"/>
    </row>
    <row r="331" spans="1:17" s="1052" customFormat="1" ht="19.5" customHeight="1">
      <c r="A331" s="1053"/>
      <c r="B331" s="1042"/>
      <c r="C331" s="1042"/>
      <c r="D331" s="1050"/>
      <c r="E331" s="1050"/>
      <c r="F331" s="1091" t="s">
        <v>49</v>
      </c>
      <c r="G331" s="1091"/>
      <c r="H331" s="1099"/>
      <c r="I331" s="1110">
        <v>-37374</v>
      </c>
      <c r="J331" s="1097"/>
      <c r="K331" s="1096">
        <f>SUM(I330:I331)</f>
        <v>134850</v>
      </c>
      <c r="L331" s="1097"/>
      <c r="M331" s="1096"/>
      <c r="N331" s="1097"/>
      <c r="O331" s="1096"/>
      <c r="P331" s="1098"/>
      <c r="Q331" s="1051"/>
    </row>
    <row r="332" spans="1:17" s="1052" customFormat="1" ht="19.5" customHeight="1">
      <c r="A332" s="1053"/>
      <c r="B332" s="1042"/>
      <c r="C332" s="1042"/>
      <c r="D332" s="1050"/>
      <c r="E332" s="1050"/>
      <c r="F332" s="1092"/>
      <c r="G332" s="1092"/>
      <c r="H332" s="1099"/>
      <c r="I332" s="1096"/>
      <c r="J332" s="1097"/>
      <c r="K332" s="1096"/>
      <c r="L332" s="1097"/>
      <c r="M332" s="1096"/>
      <c r="N332" s="1097"/>
      <c r="O332" s="1096"/>
      <c r="P332" s="1098"/>
      <c r="Q332" s="1051"/>
    </row>
    <row r="333" spans="1:17" s="1052" customFormat="1" ht="9" customHeight="1" thickBot="1">
      <c r="A333" s="1056"/>
      <c r="B333" s="1057"/>
      <c r="C333" s="1057"/>
      <c r="D333" s="1058"/>
      <c r="E333" s="1058"/>
      <c r="F333" s="1059"/>
      <c r="G333" s="1059"/>
      <c r="H333" s="1060"/>
      <c r="I333" s="1061"/>
      <c r="J333" s="1061"/>
      <c r="K333" s="1061"/>
      <c r="L333" s="1061"/>
      <c r="M333" s="1061"/>
      <c r="N333" s="1061"/>
      <c r="O333" s="1061"/>
      <c r="P333" s="1062"/>
      <c r="Q333" s="1051"/>
    </row>
    <row r="334" spans="1:17" s="1052" customFormat="1" ht="9" customHeight="1">
      <c r="A334" s="1063"/>
      <c r="B334" s="1064"/>
      <c r="C334" s="1064"/>
      <c r="D334" s="1065"/>
      <c r="E334" s="1065"/>
      <c r="F334" s="1066"/>
      <c r="G334" s="1066"/>
      <c r="H334" s="1106"/>
      <c r="I334" s="1068"/>
      <c r="J334" s="1068"/>
      <c r="K334" s="1068"/>
      <c r="L334" s="1068"/>
      <c r="M334" s="1068"/>
      <c r="N334" s="1068"/>
      <c r="O334" s="1068"/>
      <c r="P334" s="1069"/>
      <c r="Q334" s="1051"/>
    </row>
    <row r="335" spans="1:17" s="1052" customFormat="1" ht="19.5" customHeight="1">
      <c r="A335" s="1049"/>
      <c r="B335" s="1050"/>
      <c r="C335" s="1050"/>
      <c r="D335" s="1050" t="s">
        <v>395</v>
      </c>
      <c r="E335" s="1050"/>
      <c r="F335" s="1091" t="s">
        <v>243</v>
      </c>
      <c r="G335" s="1091"/>
      <c r="H335" s="1099"/>
      <c r="I335" s="1096">
        <v>187</v>
      </c>
      <c r="J335" s="1097"/>
      <c r="K335" s="1096"/>
      <c r="L335" s="1097"/>
      <c r="M335" s="1096"/>
      <c r="N335" s="1097"/>
      <c r="O335" s="1096"/>
      <c r="P335" s="1098"/>
      <c r="Q335" s="1051"/>
    </row>
    <row r="336" spans="1:17" s="1052" customFormat="1" ht="19.5" customHeight="1">
      <c r="A336" s="1053"/>
      <c r="B336" s="1042"/>
      <c r="C336" s="1042"/>
      <c r="D336" s="1050"/>
      <c r="E336" s="1050"/>
      <c r="F336" s="1091" t="s">
        <v>49</v>
      </c>
      <c r="G336" s="1091"/>
      <c r="H336" s="1099"/>
      <c r="I336" s="1110">
        <v>-168</v>
      </c>
      <c r="J336" s="1097"/>
      <c r="K336" s="1110">
        <f>SUM(I335:I336)</f>
        <v>19</v>
      </c>
      <c r="L336" s="1097"/>
      <c r="M336" s="1096"/>
      <c r="N336" s="1097"/>
      <c r="O336" s="1096"/>
      <c r="P336" s="1098"/>
      <c r="Q336" s="1051"/>
    </row>
    <row r="337" spans="1:17" s="1052" customFormat="1" ht="19.5" hidden="1" customHeight="1">
      <c r="A337" s="1049"/>
      <c r="B337" s="1050"/>
      <c r="C337" s="1050"/>
      <c r="D337" s="1050"/>
      <c r="E337" s="1050"/>
      <c r="F337" s="1092"/>
      <c r="G337" s="1092"/>
      <c r="H337" s="1099"/>
      <c r="I337" s="1096"/>
      <c r="J337" s="1097"/>
      <c r="K337" s="1096"/>
      <c r="L337" s="1097"/>
      <c r="M337" s="1096"/>
      <c r="N337" s="1097"/>
      <c r="O337" s="1096"/>
      <c r="P337" s="1098"/>
      <c r="Q337" s="1051"/>
    </row>
    <row r="338" spans="1:17" s="1052" customFormat="1" ht="19.5" hidden="1" customHeight="1">
      <c r="A338" s="1053"/>
      <c r="B338" s="1042"/>
      <c r="C338" s="1042"/>
      <c r="D338" s="1050"/>
      <c r="E338" s="1050"/>
      <c r="F338" s="1092"/>
      <c r="G338" s="1092"/>
      <c r="H338" s="1099"/>
      <c r="I338" s="1096"/>
      <c r="J338" s="1097"/>
      <c r="K338" s="1096"/>
      <c r="L338" s="1097"/>
      <c r="M338" s="1096"/>
      <c r="N338" s="1097"/>
      <c r="O338" s="1096"/>
      <c r="P338" s="1098"/>
      <c r="Q338" s="1051"/>
    </row>
    <row r="339" spans="1:17" s="1052" customFormat="1" ht="19.5" customHeight="1">
      <c r="A339" s="1053"/>
      <c r="B339" s="1050"/>
      <c r="C339" s="1050"/>
      <c r="D339" s="1050"/>
      <c r="E339" s="1043" t="s">
        <v>51</v>
      </c>
      <c r="F339" s="1043"/>
      <c r="G339" s="1044"/>
      <c r="H339" s="1099"/>
      <c r="I339" s="1096"/>
      <c r="J339" s="1097"/>
      <c r="K339" s="1096"/>
      <c r="L339" s="1097"/>
      <c r="M339" s="1110">
        <f>SUM(K326:K338)</f>
        <v>2822190</v>
      </c>
      <c r="N339" s="1097"/>
      <c r="O339" s="1096"/>
      <c r="P339" s="1098"/>
      <c r="Q339" s="1051"/>
    </row>
    <row r="340" spans="1:17" s="1052" customFormat="1" ht="19.5" customHeight="1">
      <c r="A340" s="1053"/>
      <c r="B340" s="1050"/>
      <c r="C340" s="1050"/>
      <c r="D340" s="1050"/>
      <c r="E340" s="1043" t="s">
        <v>52</v>
      </c>
      <c r="F340" s="1043"/>
      <c r="G340" s="1044"/>
      <c r="H340" s="1099"/>
      <c r="I340" s="1096"/>
      <c r="J340" s="1097"/>
      <c r="K340" s="1096"/>
      <c r="L340" s="1097"/>
      <c r="M340" s="1096"/>
      <c r="N340" s="1097"/>
      <c r="O340" s="1110">
        <f>SUM(M326:M339)</f>
        <v>2822190</v>
      </c>
      <c r="P340" s="1098"/>
      <c r="Q340" s="1051"/>
    </row>
    <row r="341" spans="1:17" s="1052" customFormat="1" ht="19.5" customHeight="1">
      <c r="A341" s="1053"/>
      <c r="B341" s="1050"/>
      <c r="C341" s="1050"/>
      <c r="D341" s="1050"/>
      <c r="E341" s="1043" t="s">
        <v>53</v>
      </c>
      <c r="F341" s="1043"/>
      <c r="G341" s="1044"/>
      <c r="H341" s="1099"/>
      <c r="I341" s="1096"/>
      <c r="J341" s="1097"/>
      <c r="K341" s="1096"/>
      <c r="L341" s="1097"/>
      <c r="M341" s="1096"/>
      <c r="N341" s="1097"/>
      <c r="O341" s="1111">
        <f>SUM(O314,O325,O340)</f>
        <v>25156540</v>
      </c>
      <c r="P341" s="1098"/>
      <c r="Q341" s="1051"/>
    </row>
    <row r="342" spans="1:17" s="1030" customFormat="1" ht="19.5" customHeight="1">
      <c r="A342" s="1031" t="s">
        <v>54</v>
      </c>
      <c r="B342" s="1032"/>
      <c r="C342" s="1032"/>
      <c r="D342" s="1032"/>
      <c r="E342" s="1032"/>
      <c r="F342" s="1032"/>
      <c r="G342" s="1032"/>
      <c r="H342" s="1032"/>
      <c r="I342" s="1032"/>
      <c r="J342" s="1032"/>
      <c r="K342" s="1032"/>
      <c r="L342" s="1032"/>
      <c r="M342" s="1032"/>
      <c r="N342" s="1032"/>
      <c r="O342" s="1032"/>
      <c r="P342" s="1033"/>
      <c r="Q342" s="1018"/>
    </row>
    <row r="343" spans="1:17" ht="19.5" customHeight="1">
      <c r="A343" s="1034"/>
      <c r="B343" s="1035" t="s">
        <v>60</v>
      </c>
      <c r="C343" s="1036"/>
      <c r="D343" s="1036"/>
      <c r="E343" s="1036"/>
      <c r="F343" s="1036"/>
      <c r="G343" s="1036"/>
      <c r="H343" s="579"/>
      <c r="I343" s="1112"/>
      <c r="J343" s="1113"/>
      <c r="K343" s="1096"/>
      <c r="L343" s="1097"/>
      <c r="M343" s="1096"/>
      <c r="N343" s="1097"/>
      <c r="O343" s="1111">
        <v>11248328</v>
      </c>
      <c r="P343" s="1098"/>
    </row>
    <row r="344" spans="1:17" ht="19.5" customHeight="1">
      <c r="A344" s="1034"/>
      <c r="B344" s="1035" t="s">
        <v>61</v>
      </c>
      <c r="C344" s="1036"/>
      <c r="D344" s="1036"/>
      <c r="E344" s="1036"/>
      <c r="F344" s="1036"/>
      <c r="G344" s="1036"/>
      <c r="H344" s="579"/>
      <c r="I344" s="1112"/>
      <c r="J344" s="1113"/>
      <c r="K344" s="1096"/>
      <c r="L344" s="1097"/>
      <c r="M344" s="1096"/>
      <c r="N344" s="1097"/>
      <c r="O344" s="1096"/>
      <c r="P344" s="1098"/>
    </row>
    <row r="345" spans="1:17" ht="19.5" customHeight="1">
      <c r="A345" s="1034"/>
      <c r="B345" s="1042"/>
      <c r="C345" s="1042" t="s">
        <v>520</v>
      </c>
      <c r="D345" s="1036"/>
      <c r="E345" s="1043" t="s">
        <v>55</v>
      </c>
      <c r="F345" s="1043"/>
      <c r="G345" s="1044"/>
      <c r="H345" s="579"/>
      <c r="I345" s="1112"/>
      <c r="J345" s="1113"/>
      <c r="K345" s="1096"/>
      <c r="L345" s="1097"/>
      <c r="M345" s="1096"/>
      <c r="N345" s="1097"/>
      <c r="O345" s="1096"/>
      <c r="P345" s="1098"/>
    </row>
    <row r="346" spans="1:17" s="1052" customFormat="1" ht="19.5" hidden="1" customHeight="1">
      <c r="A346" s="1049"/>
      <c r="B346" s="1050"/>
      <c r="C346" s="1050"/>
      <c r="D346" s="1050"/>
      <c r="E346" s="1050"/>
      <c r="F346" s="1125"/>
      <c r="G346" s="1125"/>
      <c r="H346" s="1099"/>
      <c r="I346" s="1112"/>
      <c r="J346" s="1113"/>
      <c r="K346" s="1096"/>
      <c r="L346" s="1097"/>
      <c r="M346" s="1096"/>
      <c r="N346" s="1097"/>
      <c r="O346" s="1096"/>
      <c r="P346" s="1098"/>
      <c r="Q346" s="1051"/>
    </row>
    <row r="347" spans="1:17" s="1052" customFormat="1" ht="19.5" customHeight="1">
      <c r="A347" s="1049"/>
      <c r="B347" s="1050"/>
      <c r="C347" s="1050"/>
      <c r="D347" s="1050" t="s">
        <v>535</v>
      </c>
      <c r="E347" s="1050"/>
      <c r="F347" s="1114" t="s">
        <v>50</v>
      </c>
      <c r="G347" s="1114"/>
      <c r="H347" s="1099"/>
      <c r="I347" s="1112"/>
      <c r="J347" s="1113"/>
      <c r="K347" s="1096">
        <v>6335943</v>
      </c>
      <c r="L347" s="1097"/>
      <c r="M347" s="1096"/>
      <c r="N347" s="1097"/>
      <c r="O347" s="1096"/>
      <c r="P347" s="1098"/>
      <c r="Q347" s="1051"/>
    </row>
    <row r="348" spans="1:17" s="1052" customFormat="1" ht="19.5" customHeight="1">
      <c r="A348" s="1049"/>
      <c r="B348" s="1050"/>
      <c r="C348" s="1050"/>
      <c r="D348" s="1050" t="s">
        <v>394</v>
      </c>
      <c r="E348" s="1050"/>
      <c r="F348" s="1114" t="s">
        <v>243</v>
      </c>
      <c r="G348" s="1114"/>
      <c r="H348" s="1099"/>
      <c r="I348" s="1112"/>
      <c r="J348" s="1113"/>
      <c r="K348" s="1096">
        <v>8386</v>
      </c>
      <c r="L348" s="1097"/>
      <c r="M348" s="1096"/>
      <c r="N348" s="1097"/>
      <c r="O348" s="1096"/>
      <c r="P348" s="1098"/>
      <c r="Q348" s="1051"/>
    </row>
    <row r="349" spans="1:17" s="1052" customFormat="1" ht="19.5" customHeight="1">
      <c r="A349" s="1049"/>
      <c r="B349" s="1050"/>
      <c r="C349" s="1050"/>
      <c r="D349" s="1050" t="s">
        <v>534</v>
      </c>
      <c r="E349" s="1050"/>
      <c r="F349" s="1114" t="s">
        <v>302</v>
      </c>
      <c r="G349" s="1114"/>
      <c r="H349" s="1099"/>
      <c r="I349" s="1112"/>
      <c r="J349" s="1113"/>
      <c r="K349" s="1110">
        <v>500500</v>
      </c>
      <c r="L349" s="1097"/>
      <c r="M349" s="1096"/>
      <c r="N349" s="1097"/>
      <c r="O349" s="1096"/>
      <c r="P349" s="1098"/>
      <c r="Q349" s="1051"/>
    </row>
    <row r="350" spans="1:17" s="1052" customFormat="1" ht="19.5" customHeight="1">
      <c r="A350" s="1053"/>
      <c r="B350" s="1050"/>
      <c r="C350" s="1050"/>
      <c r="D350" s="1050"/>
      <c r="E350" s="1043" t="s">
        <v>56</v>
      </c>
      <c r="F350" s="1043"/>
      <c r="G350" s="1044"/>
      <c r="H350" s="1099"/>
      <c r="I350" s="1112"/>
      <c r="J350" s="1113"/>
      <c r="K350" s="1096"/>
      <c r="L350" s="1097"/>
      <c r="M350" s="1096">
        <f>SUM(K345:K349)</f>
        <v>6844829</v>
      </c>
      <c r="N350" s="1097"/>
      <c r="O350" s="1096"/>
      <c r="P350" s="1098"/>
      <c r="Q350" s="1051"/>
    </row>
    <row r="351" spans="1:17" s="1052" customFormat="1" ht="19.5" customHeight="1">
      <c r="A351" s="1053"/>
      <c r="B351" s="1050"/>
      <c r="C351" s="1072" t="s">
        <v>399</v>
      </c>
      <c r="D351" s="1050"/>
      <c r="E351" s="1043" t="s">
        <v>304</v>
      </c>
      <c r="F351" s="1043"/>
      <c r="G351" s="1044"/>
      <c r="H351" s="1099"/>
      <c r="I351" s="1112"/>
      <c r="J351" s="1113"/>
      <c r="K351" s="1096"/>
      <c r="L351" s="1097"/>
      <c r="M351" s="1096"/>
      <c r="N351" s="1097"/>
      <c r="O351" s="1096"/>
      <c r="P351" s="1098"/>
      <c r="Q351" s="1051"/>
    </row>
    <row r="352" spans="1:17" s="1052" customFormat="1" ht="19.5" customHeight="1">
      <c r="A352" s="1049"/>
      <c r="B352" s="1050"/>
      <c r="C352" s="1050"/>
      <c r="D352" s="1050" t="s">
        <v>521</v>
      </c>
      <c r="E352" s="1050"/>
      <c r="F352" s="1114" t="s">
        <v>305</v>
      </c>
      <c r="G352" s="1114"/>
      <c r="H352" s="1099"/>
      <c r="I352" s="1112"/>
      <c r="J352" s="1113"/>
      <c r="K352" s="1110">
        <v>25286805</v>
      </c>
      <c r="L352" s="1097"/>
      <c r="M352" s="1096"/>
      <c r="N352" s="1097"/>
      <c r="O352" s="1096"/>
      <c r="P352" s="1098"/>
      <c r="Q352" s="1051"/>
    </row>
    <row r="353" spans="1:17" s="1052" customFormat="1" ht="19.5" customHeight="1">
      <c r="A353" s="1053"/>
      <c r="B353" s="1050"/>
      <c r="C353" s="1050"/>
      <c r="D353" s="1050"/>
      <c r="E353" s="1043" t="s">
        <v>306</v>
      </c>
      <c r="F353" s="1043"/>
      <c r="G353" s="1044"/>
      <c r="H353" s="1099"/>
      <c r="I353" s="1112"/>
      <c r="J353" s="1113"/>
      <c r="K353" s="1096"/>
      <c r="L353" s="1097"/>
      <c r="M353" s="1110">
        <f>SUM(K351:K352)</f>
        <v>25286805</v>
      </c>
      <c r="N353" s="1097"/>
      <c r="O353" s="1096"/>
      <c r="P353" s="1098"/>
      <c r="Q353" s="1051"/>
    </row>
    <row r="354" spans="1:17" s="1052" customFormat="1" ht="19.5" customHeight="1">
      <c r="A354" s="1053"/>
      <c r="B354" s="1042"/>
      <c r="C354" s="1042"/>
      <c r="D354" s="1050"/>
      <c r="E354" s="1043" t="s">
        <v>57</v>
      </c>
      <c r="F354" s="1043"/>
      <c r="G354" s="1044"/>
      <c r="H354" s="1099"/>
      <c r="I354" s="1112"/>
      <c r="J354" s="1113"/>
      <c r="K354" s="1096"/>
      <c r="L354" s="1097"/>
      <c r="M354" s="1096"/>
      <c r="N354" s="1097"/>
      <c r="O354" s="1110">
        <f>M350-M353</f>
        <v>-18441976</v>
      </c>
      <c r="P354" s="1098"/>
      <c r="Q354" s="1051"/>
    </row>
    <row r="355" spans="1:17" s="1052" customFormat="1" ht="19.5" customHeight="1">
      <c r="A355" s="1053"/>
      <c r="B355" s="1050"/>
      <c r="C355" s="1050"/>
      <c r="D355" s="1050"/>
      <c r="E355" s="1043" t="s">
        <v>58</v>
      </c>
      <c r="F355" s="1043"/>
      <c r="G355" s="1044"/>
      <c r="H355" s="1099"/>
      <c r="I355" s="1112"/>
      <c r="J355" s="1113"/>
      <c r="K355" s="1096"/>
      <c r="L355" s="1097"/>
      <c r="M355" s="1096"/>
      <c r="N355" s="1097"/>
      <c r="O355" s="1110">
        <f>SUM(O343,O354)</f>
        <v>-7193648</v>
      </c>
      <c r="P355" s="1098"/>
      <c r="Q355" s="1051"/>
    </row>
    <row r="356" spans="1:17" s="1052" customFormat="1" ht="19.5" customHeight="1" thickBot="1">
      <c r="A356" s="1053"/>
      <c r="B356" s="1042"/>
      <c r="C356" s="1042"/>
      <c r="D356" s="1050"/>
      <c r="E356" s="1043" t="s">
        <v>59</v>
      </c>
      <c r="F356" s="1043"/>
      <c r="G356" s="1044"/>
      <c r="H356" s="1099"/>
      <c r="I356" s="1112"/>
      <c r="J356" s="1113"/>
      <c r="K356" s="1096"/>
      <c r="L356" s="1097"/>
      <c r="M356" s="1096"/>
      <c r="N356" s="1097"/>
      <c r="O356" s="1115">
        <f>SUM(O341,O355)</f>
        <v>17962892</v>
      </c>
      <c r="P356" s="1098"/>
      <c r="Q356" s="1051"/>
    </row>
    <row r="357" spans="1:17" ht="19.5" customHeight="1" thickTop="1">
      <c r="A357" s="631"/>
      <c r="B357" s="2"/>
      <c r="C357" s="2"/>
      <c r="D357" s="2"/>
      <c r="E357" s="2"/>
      <c r="F357" s="2"/>
      <c r="G357" s="2"/>
      <c r="H357" s="2"/>
      <c r="I357" s="1126"/>
      <c r="J357" s="1127"/>
      <c r="K357" s="1126"/>
      <c r="L357" s="1127"/>
      <c r="M357" s="1126"/>
      <c r="N357" s="1127"/>
      <c r="O357" s="1126"/>
      <c r="P357" s="1128"/>
    </row>
    <row r="358" spans="1:17" ht="19.5" customHeight="1">
      <c r="A358" s="631"/>
      <c r="B358" s="2"/>
      <c r="C358" s="2"/>
      <c r="D358" s="2"/>
      <c r="E358" s="2"/>
      <c r="F358" s="2"/>
      <c r="G358" s="2"/>
      <c r="H358" s="2"/>
      <c r="I358" s="1126"/>
      <c r="J358" s="1127"/>
      <c r="K358" s="1126"/>
      <c r="L358" s="1127"/>
      <c r="M358" s="1126"/>
      <c r="N358" s="1127"/>
      <c r="O358" s="1126"/>
      <c r="P358" s="1128"/>
    </row>
    <row r="359" spans="1:17" ht="19.5" customHeight="1">
      <c r="A359" s="631"/>
      <c r="B359" s="2"/>
      <c r="C359" s="2"/>
      <c r="D359" s="2"/>
      <c r="E359" s="2"/>
      <c r="F359" s="2"/>
      <c r="G359" s="2"/>
      <c r="H359" s="2"/>
      <c r="I359" s="1126"/>
      <c r="J359" s="1127"/>
      <c r="K359" s="1126"/>
      <c r="L359" s="1127"/>
      <c r="M359" s="1126"/>
      <c r="N359" s="1127"/>
      <c r="O359" s="1126"/>
      <c r="P359" s="1128"/>
    </row>
    <row r="360" spans="1:17" ht="19.5" customHeight="1">
      <c r="A360" s="631"/>
      <c r="B360" s="2"/>
      <c r="C360" s="2"/>
      <c r="D360" s="2"/>
      <c r="E360" s="2"/>
      <c r="F360" s="2"/>
      <c r="G360" s="2"/>
      <c r="H360" s="2"/>
      <c r="I360" s="1126"/>
      <c r="J360" s="1127"/>
      <c r="K360" s="1126"/>
      <c r="L360" s="1127"/>
      <c r="M360" s="1126"/>
      <c r="N360" s="1127"/>
      <c r="O360" s="1126"/>
      <c r="P360" s="1128"/>
    </row>
    <row r="361" spans="1:17" ht="19.5" customHeight="1">
      <c r="A361" s="631"/>
      <c r="B361" s="2"/>
      <c r="C361" s="2"/>
      <c r="D361" s="2"/>
      <c r="E361" s="2"/>
      <c r="F361" s="2"/>
      <c r="G361" s="2"/>
      <c r="H361" s="2"/>
      <c r="I361" s="1126"/>
      <c r="J361" s="1127"/>
      <c r="K361" s="1126"/>
      <c r="L361" s="1127"/>
      <c r="M361" s="1126"/>
      <c r="N361" s="1127"/>
      <c r="O361" s="1126"/>
      <c r="P361" s="1128"/>
    </row>
    <row r="362" spans="1:17" ht="19.5" customHeight="1">
      <c r="A362" s="631"/>
      <c r="B362" s="2"/>
      <c r="C362" s="2"/>
      <c r="D362" s="2"/>
      <c r="E362" s="2"/>
      <c r="F362" s="2"/>
      <c r="G362" s="2"/>
      <c r="H362" s="2"/>
      <c r="I362" s="1126"/>
      <c r="J362" s="1127"/>
      <c r="K362" s="1126"/>
      <c r="L362" s="1127"/>
      <c r="M362" s="1126"/>
      <c r="N362" s="1127"/>
      <c r="O362" s="1126"/>
      <c r="P362" s="1128"/>
    </row>
    <row r="363" spans="1:17" ht="19.5" customHeight="1">
      <c r="A363" s="631"/>
      <c r="B363" s="2"/>
      <c r="C363" s="2"/>
      <c r="D363" s="2"/>
      <c r="E363" s="2"/>
      <c r="F363" s="2"/>
      <c r="G363" s="2"/>
      <c r="H363" s="2"/>
      <c r="I363" s="1126"/>
      <c r="J363" s="1127"/>
      <c r="K363" s="1126"/>
      <c r="L363" s="1127"/>
      <c r="M363" s="1126"/>
      <c r="N363" s="1127"/>
      <c r="O363" s="1126"/>
      <c r="P363" s="1128"/>
    </row>
    <row r="364" spans="1:17" ht="19.5" customHeight="1">
      <c r="A364" s="631"/>
      <c r="B364" s="2"/>
      <c r="C364" s="2"/>
      <c r="D364" s="2"/>
      <c r="E364" s="2"/>
      <c r="F364" s="2"/>
      <c r="G364" s="2"/>
      <c r="H364" s="2"/>
      <c r="I364" s="1126"/>
      <c r="J364" s="1127"/>
      <c r="K364" s="1126"/>
      <c r="L364" s="1127"/>
      <c r="M364" s="1126"/>
      <c r="N364" s="1127"/>
      <c r="O364" s="1126"/>
      <c r="P364" s="1128"/>
    </row>
    <row r="365" spans="1:17" s="654" customFormat="1" ht="9" customHeight="1" thickBot="1">
      <c r="A365" s="677"/>
      <c r="B365" s="678"/>
      <c r="C365" s="678"/>
      <c r="D365" s="679"/>
      <c r="E365" s="679"/>
      <c r="F365" s="680"/>
      <c r="G365" s="680"/>
      <c r="H365" s="679"/>
      <c r="I365" s="1137"/>
      <c r="J365" s="1137"/>
      <c r="K365" s="1137"/>
      <c r="L365" s="1137"/>
      <c r="M365" s="1137"/>
      <c r="N365" s="1137"/>
      <c r="O365" s="1137"/>
      <c r="P365" s="1120"/>
      <c r="Q365" s="1080"/>
    </row>
    <row r="366" spans="1:17" s="1019" customFormat="1" ht="12" customHeight="1">
      <c r="A366" s="1015"/>
      <c r="B366" s="1016"/>
      <c r="C366" s="1016"/>
      <c r="D366" s="1016"/>
      <c r="E366" s="1016"/>
      <c r="F366" s="1016"/>
      <c r="G366" s="1016"/>
      <c r="H366" s="1016"/>
      <c r="I366" s="1016"/>
      <c r="J366" s="1016"/>
      <c r="K366" s="1016"/>
      <c r="L366" s="1016"/>
      <c r="M366" s="1016"/>
      <c r="N366" s="1016"/>
      <c r="O366" s="1016"/>
      <c r="P366" s="1017"/>
      <c r="Q366" s="1018"/>
    </row>
    <row r="367" spans="1:17" s="1019" customFormat="1" ht="34.5" customHeight="1">
      <c r="A367" s="1020" t="s">
        <v>653</v>
      </c>
      <c r="B367" s="1021"/>
      <c r="C367" s="1021"/>
      <c r="D367" s="1021"/>
      <c r="E367" s="1021"/>
      <c r="F367" s="1021"/>
      <c r="G367" s="1021"/>
      <c r="H367" s="1021"/>
      <c r="I367" s="1021"/>
      <c r="J367" s="1021"/>
      <c r="K367" s="1021"/>
      <c r="L367" s="1021"/>
      <c r="M367" s="1021"/>
      <c r="N367" s="1021"/>
      <c r="O367" s="1021"/>
      <c r="P367" s="1022"/>
      <c r="Q367" s="1018"/>
    </row>
    <row r="368" spans="1:17" s="1019" customFormat="1" ht="15" customHeight="1">
      <c r="A368" s="1023" t="s">
        <v>650</v>
      </c>
      <c r="B368" s="1024"/>
      <c r="C368" s="1024"/>
      <c r="D368" s="1024"/>
      <c r="E368" s="1024"/>
      <c r="F368" s="1024"/>
      <c r="G368" s="1024"/>
      <c r="H368" s="1024"/>
      <c r="I368" s="1024"/>
      <c r="J368" s="1024"/>
      <c r="K368" s="1024"/>
      <c r="L368" s="1024"/>
      <c r="M368" s="1024"/>
      <c r="N368" s="1024"/>
      <c r="O368" s="1024"/>
      <c r="P368" s="1025"/>
      <c r="Q368" s="1018"/>
    </row>
    <row r="369" spans="1:17" s="1030" customFormat="1" ht="17.25" customHeight="1">
      <c r="A369" s="1026"/>
      <c r="B369" s="1027"/>
      <c r="C369" s="1027"/>
      <c r="D369" s="1028"/>
      <c r="E369" s="1028"/>
      <c r="F369" s="1028"/>
      <c r="G369" s="1028"/>
      <c r="H369" s="1028"/>
      <c r="I369" s="1028"/>
      <c r="J369" s="1028"/>
      <c r="K369" s="1028"/>
      <c r="L369" s="1028"/>
      <c r="M369" s="1028"/>
      <c r="N369" s="1028"/>
      <c r="O369" s="1028"/>
      <c r="P369" s="1029" t="s">
        <v>523</v>
      </c>
      <c r="Q369" s="1018"/>
    </row>
    <row r="370" spans="1:17" s="1030" customFormat="1" ht="19.5" customHeight="1">
      <c r="A370" s="1031" t="s">
        <v>16</v>
      </c>
      <c r="B370" s="1032"/>
      <c r="C370" s="1032"/>
      <c r="D370" s="1032"/>
      <c r="E370" s="1032"/>
      <c r="F370" s="1032"/>
      <c r="G370" s="1032"/>
      <c r="H370" s="1032"/>
      <c r="I370" s="1032"/>
      <c r="J370" s="1032"/>
      <c r="K370" s="1032"/>
      <c r="L370" s="1032"/>
      <c r="M370" s="1032"/>
      <c r="N370" s="1032"/>
      <c r="O370" s="1032"/>
      <c r="P370" s="1033"/>
      <c r="Q370" s="1018"/>
    </row>
    <row r="371" spans="1:17" ht="19.5" customHeight="1">
      <c r="A371" s="1034"/>
      <c r="B371" s="1035" t="s">
        <v>62</v>
      </c>
      <c r="C371" s="1036"/>
      <c r="D371" s="1036"/>
      <c r="E371" s="1036"/>
      <c r="F371" s="1036"/>
      <c r="G371" s="1036"/>
      <c r="H371" s="1037"/>
      <c r="I371" s="1038"/>
      <c r="J371" s="1039"/>
      <c r="K371" s="1038"/>
      <c r="L371" s="1039"/>
      <c r="M371" s="1038"/>
      <c r="N371" s="1039"/>
      <c r="O371" s="1038"/>
      <c r="P371" s="1040"/>
    </row>
    <row r="372" spans="1:17" ht="19.5" customHeight="1">
      <c r="A372" s="1034"/>
      <c r="B372" s="1042"/>
      <c r="C372" s="1042" t="s">
        <v>537</v>
      </c>
      <c r="D372" s="1036"/>
      <c r="E372" s="1043" t="s">
        <v>392</v>
      </c>
      <c r="F372" s="1043"/>
      <c r="G372" s="1044"/>
      <c r="H372" s="1037"/>
      <c r="I372" s="1045"/>
      <c r="J372" s="1046"/>
      <c r="K372" s="1045"/>
      <c r="L372" s="1046"/>
      <c r="M372" s="1045"/>
      <c r="N372" s="1046"/>
      <c r="O372" s="1045"/>
      <c r="P372" s="1040"/>
    </row>
    <row r="373" spans="1:17" ht="19.5" customHeight="1">
      <c r="A373" s="1047"/>
      <c r="B373" s="1042"/>
      <c r="C373" s="1042"/>
      <c r="D373" s="1036" t="s">
        <v>393</v>
      </c>
      <c r="E373" s="1036"/>
      <c r="F373" s="1043" t="s">
        <v>17</v>
      </c>
      <c r="G373" s="1043"/>
      <c r="H373" s="1037"/>
      <c r="I373" s="1045"/>
      <c r="J373" s="1046"/>
      <c r="K373" s="1045">
        <v>9867971</v>
      </c>
      <c r="L373" s="1046"/>
      <c r="M373" s="1045"/>
      <c r="N373" s="1046"/>
      <c r="O373" s="1045"/>
      <c r="P373" s="1040"/>
    </row>
    <row r="374" spans="1:17" s="1052" customFormat="1" ht="19.5" customHeight="1">
      <c r="A374" s="1049"/>
      <c r="B374" s="1050"/>
      <c r="C374" s="1050"/>
      <c r="D374" s="1050" t="s">
        <v>394</v>
      </c>
      <c r="E374" s="1050"/>
      <c r="F374" s="1091" t="s">
        <v>18</v>
      </c>
      <c r="G374" s="1091"/>
      <c r="H374" s="1037"/>
      <c r="I374" s="1045">
        <v>40034807</v>
      </c>
      <c r="J374" s="1046"/>
      <c r="K374" s="1045"/>
      <c r="L374" s="1046"/>
      <c r="M374" s="1045"/>
      <c r="N374" s="1046"/>
      <c r="O374" s="1045"/>
      <c r="P374" s="1040"/>
      <c r="Q374" s="1051"/>
    </row>
    <row r="375" spans="1:17" s="1052" customFormat="1" ht="19.5" customHeight="1">
      <c r="A375" s="1053"/>
      <c r="B375" s="1042"/>
      <c r="C375" s="1042"/>
      <c r="D375" s="1050"/>
      <c r="E375" s="1050"/>
      <c r="F375" s="1091" t="s">
        <v>19</v>
      </c>
      <c r="G375" s="1091"/>
      <c r="H375" s="1037"/>
      <c r="I375" s="1054">
        <v>-23835291</v>
      </c>
      <c r="J375" s="1046"/>
      <c r="K375" s="1045">
        <f>SUM(I374:I375)</f>
        <v>16199516</v>
      </c>
      <c r="L375" s="1046"/>
      <c r="M375" s="1045"/>
      <c r="N375" s="1046"/>
      <c r="O375" s="1045"/>
      <c r="P375" s="1040"/>
      <c r="Q375" s="1051"/>
    </row>
    <row r="376" spans="1:17" s="1052" customFormat="1" ht="19.5" customHeight="1">
      <c r="A376" s="1053"/>
      <c r="B376" s="1042"/>
      <c r="C376" s="1042"/>
      <c r="D376" s="1050" t="s">
        <v>395</v>
      </c>
      <c r="E376" s="1050"/>
      <c r="F376" s="1091" t="s">
        <v>20</v>
      </c>
      <c r="G376" s="1091"/>
      <c r="H376" s="1037"/>
      <c r="I376" s="1045">
        <v>709379</v>
      </c>
      <c r="J376" s="1046"/>
      <c r="K376" s="1045"/>
      <c r="L376" s="1046"/>
      <c r="M376" s="1045"/>
      <c r="N376" s="1046"/>
      <c r="O376" s="1045"/>
      <c r="P376" s="1040"/>
      <c r="Q376" s="1051"/>
    </row>
    <row r="377" spans="1:17" s="1052" customFormat="1" ht="19.5" customHeight="1">
      <c r="A377" s="1053"/>
      <c r="B377" s="1050"/>
      <c r="C377" s="1050"/>
      <c r="D377" s="1050"/>
      <c r="E377" s="1050"/>
      <c r="F377" s="1091" t="s">
        <v>19</v>
      </c>
      <c r="G377" s="1091"/>
      <c r="H377" s="1037"/>
      <c r="I377" s="1054">
        <v>-342856</v>
      </c>
      <c r="J377" s="1046"/>
      <c r="K377" s="1045">
        <f>SUM(I376:I377)</f>
        <v>366523</v>
      </c>
      <c r="L377" s="1046"/>
      <c r="M377" s="1045"/>
      <c r="N377" s="1046"/>
      <c r="O377" s="1045"/>
      <c r="P377" s="1040"/>
      <c r="Q377" s="1051"/>
    </row>
    <row r="378" spans="1:17" s="1052" customFormat="1" ht="19.5" customHeight="1">
      <c r="A378" s="1053"/>
      <c r="B378" s="1042"/>
      <c r="C378" s="1042"/>
      <c r="D378" s="1050" t="s">
        <v>396</v>
      </c>
      <c r="E378" s="1050"/>
      <c r="F378" s="1091" t="s">
        <v>288</v>
      </c>
      <c r="G378" s="1091"/>
      <c r="H378" s="1037"/>
      <c r="I378" s="1045">
        <v>249753</v>
      </c>
      <c r="J378" s="1046"/>
      <c r="K378" s="1045"/>
      <c r="L378" s="1046"/>
      <c r="M378" s="1045"/>
      <c r="N378" s="1046"/>
      <c r="O378" s="1045"/>
      <c r="P378" s="1040"/>
      <c r="Q378" s="1051"/>
    </row>
    <row r="379" spans="1:17" s="1052" customFormat="1" ht="19.5" customHeight="1">
      <c r="A379" s="1053"/>
      <c r="B379" s="1050"/>
      <c r="C379" s="1050"/>
      <c r="D379" s="1050"/>
      <c r="E379" s="1050"/>
      <c r="F379" s="1091" t="s">
        <v>19</v>
      </c>
      <c r="G379" s="1091"/>
      <c r="H379" s="1037"/>
      <c r="I379" s="1054">
        <v>-232813</v>
      </c>
      <c r="J379" s="1046"/>
      <c r="K379" s="1054">
        <f>SUM(I378:I379)</f>
        <v>16940</v>
      </c>
      <c r="L379" s="1046"/>
      <c r="M379" s="1045"/>
      <c r="N379" s="1046"/>
      <c r="O379" s="1045"/>
      <c r="P379" s="1040"/>
      <c r="Q379" s="1051"/>
    </row>
    <row r="380" spans="1:17" s="1052" customFormat="1" ht="19.5" hidden="1" customHeight="1">
      <c r="A380" s="1053"/>
      <c r="B380" s="1050"/>
      <c r="C380" s="1050"/>
      <c r="D380" s="1050"/>
      <c r="E380" s="1050"/>
      <c r="F380" s="1092"/>
      <c r="G380" s="1092"/>
      <c r="H380" s="1037"/>
      <c r="I380" s="1045"/>
      <c r="J380" s="1046"/>
      <c r="K380" s="1045"/>
      <c r="L380" s="1046"/>
      <c r="M380" s="1045"/>
      <c r="N380" s="1046"/>
      <c r="O380" s="1045"/>
      <c r="P380" s="1040"/>
      <c r="Q380" s="1051"/>
    </row>
    <row r="381" spans="1:17" s="1052" customFormat="1" ht="19.5" hidden="1" customHeight="1">
      <c r="A381" s="1053"/>
      <c r="B381" s="1050"/>
      <c r="C381" s="1050"/>
      <c r="D381" s="1050"/>
      <c r="E381" s="1050"/>
      <c r="F381" s="1092"/>
      <c r="G381" s="1092"/>
      <c r="H381" s="1037"/>
      <c r="I381" s="1045"/>
      <c r="J381" s="1046"/>
      <c r="K381" s="1045"/>
      <c r="L381" s="1046"/>
      <c r="M381" s="1045"/>
      <c r="N381" s="1046"/>
      <c r="O381" s="1045"/>
      <c r="P381" s="1040"/>
      <c r="Q381" s="1051"/>
    </row>
    <row r="382" spans="1:17" s="1052" customFormat="1" ht="19.5" hidden="1" customHeight="1">
      <c r="A382" s="1053"/>
      <c r="B382" s="1042"/>
      <c r="C382" s="1042"/>
      <c r="D382" s="1050"/>
      <c r="E382" s="1050"/>
      <c r="F382" s="1092"/>
      <c r="G382" s="1092"/>
      <c r="H382" s="1037"/>
      <c r="I382" s="1045"/>
      <c r="J382" s="1046"/>
      <c r="K382" s="1045"/>
      <c r="L382" s="1046"/>
      <c r="M382" s="1045"/>
      <c r="N382" s="1046"/>
      <c r="O382" s="1045"/>
      <c r="P382" s="1040"/>
      <c r="Q382" s="1051"/>
    </row>
    <row r="383" spans="1:17" ht="19.5" customHeight="1">
      <c r="A383" s="1034"/>
      <c r="B383" s="1042"/>
      <c r="C383" s="1042"/>
      <c r="D383" s="1036"/>
      <c r="E383" s="1043" t="s">
        <v>22</v>
      </c>
      <c r="F383" s="1043"/>
      <c r="G383" s="1044"/>
      <c r="H383" s="1037"/>
      <c r="I383" s="1045"/>
      <c r="J383" s="1046"/>
      <c r="K383" s="1045"/>
      <c r="L383" s="1046"/>
      <c r="M383" s="1045">
        <f>SUM(K372:K382)</f>
        <v>26450950</v>
      </c>
      <c r="N383" s="1046"/>
      <c r="O383" s="1045"/>
      <c r="P383" s="1040"/>
      <c r="Q383" s="1051"/>
    </row>
    <row r="384" spans="1:17" ht="19.5" hidden="1" customHeight="1">
      <c r="A384" s="1034"/>
      <c r="B384" s="1042"/>
      <c r="C384" s="1042"/>
      <c r="D384" s="1036"/>
      <c r="E384" s="1043"/>
      <c r="F384" s="1043"/>
      <c r="G384" s="1044"/>
      <c r="H384" s="1037"/>
      <c r="I384" s="1045"/>
      <c r="J384" s="1046"/>
      <c r="K384" s="1046"/>
      <c r="L384" s="1046"/>
      <c r="M384" s="1045"/>
      <c r="N384" s="1046"/>
      <c r="O384" s="1045"/>
      <c r="P384" s="1040"/>
    </row>
    <row r="385" spans="1:17" s="1052" customFormat="1" ht="19.5" hidden="1" customHeight="1">
      <c r="A385" s="1049"/>
      <c r="B385" s="1050"/>
      <c r="C385" s="1050"/>
      <c r="D385" s="1050"/>
      <c r="E385" s="1050"/>
      <c r="F385" s="1092"/>
      <c r="G385" s="1092"/>
      <c r="H385" s="1037"/>
      <c r="I385" s="1045"/>
      <c r="J385" s="1046"/>
      <c r="K385" s="1045"/>
      <c r="L385" s="1046"/>
      <c r="M385" s="1045"/>
      <c r="N385" s="1046"/>
      <c r="O385" s="1045"/>
      <c r="P385" s="1040"/>
      <c r="Q385" s="1051"/>
    </row>
    <row r="386" spans="1:17" s="1052" customFormat="1" ht="19.5" hidden="1" customHeight="1">
      <c r="A386" s="1053"/>
      <c r="B386" s="1050"/>
      <c r="C386" s="1050"/>
      <c r="D386" s="1050"/>
      <c r="E386" s="1043"/>
      <c r="F386" s="1043"/>
      <c r="G386" s="1044"/>
      <c r="H386" s="1037"/>
      <c r="I386" s="1045"/>
      <c r="J386" s="1046"/>
      <c r="K386" s="1045"/>
      <c r="L386" s="1046"/>
      <c r="M386" s="1045"/>
      <c r="N386" s="1046"/>
      <c r="O386" s="1045"/>
      <c r="P386" s="1040"/>
      <c r="Q386" s="1051"/>
    </row>
    <row r="387" spans="1:17" ht="19.5" customHeight="1">
      <c r="A387" s="1034"/>
      <c r="B387" s="1042"/>
      <c r="C387" s="1042" t="s">
        <v>528</v>
      </c>
      <c r="D387" s="1036"/>
      <c r="E387" s="1043" t="s">
        <v>25</v>
      </c>
      <c r="F387" s="1043"/>
      <c r="G387" s="1044"/>
      <c r="H387" s="1037"/>
      <c r="I387" s="1045"/>
      <c r="J387" s="1046"/>
      <c r="K387" s="1045"/>
      <c r="L387" s="1046"/>
      <c r="M387" s="1045"/>
      <c r="N387" s="1046"/>
      <c r="O387" s="1045"/>
      <c r="P387" s="1040"/>
      <c r="Q387" s="1051"/>
    </row>
    <row r="388" spans="1:17" s="1052" customFormat="1" ht="19.5" hidden="1" customHeight="1">
      <c r="A388" s="1053"/>
      <c r="B388" s="1050"/>
      <c r="C388" s="1050"/>
      <c r="D388" s="1050"/>
      <c r="E388" s="1050"/>
      <c r="F388" s="1092"/>
      <c r="G388" s="1092"/>
      <c r="H388" s="1037"/>
      <c r="I388" s="1045"/>
      <c r="J388" s="1046"/>
      <c r="K388" s="1045"/>
      <c r="L388" s="1046"/>
      <c r="M388" s="1045"/>
      <c r="N388" s="1046"/>
      <c r="O388" s="1045"/>
      <c r="P388" s="1040"/>
      <c r="Q388" s="1051"/>
    </row>
    <row r="389" spans="1:17" s="1052" customFormat="1" ht="19.5" customHeight="1">
      <c r="A389" s="1053"/>
      <c r="B389" s="1042"/>
      <c r="C389" s="1042"/>
      <c r="D389" s="1050" t="s">
        <v>393</v>
      </c>
      <c r="E389" s="1050"/>
      <c r="F389" s="1091" t="s">
        <v>290</v>
      </c>
      <c r="G389" s="1091"/>
      <c r="H389" s="1037"/>
      <c r="I389" s="1045"/>
      <c r="J389" s="1046"/>
      <c r="K389" s="1045">
        <v>4588</v>
      </c>
      <c r="L389" s="1046"/>
      <c r="M389" s="1045"/>
      <c r="N389" s="1046"/>
      <c r="O389" s="1045"/>
      <c r="P389" s="1040"/>
      <c r="Q389" s="1051"/>
    </row>
    <row r="390" spans="1:17" s="1052" customFormat="1" ht="19.5" customHeight="1">
      <c r="A390" s="1053"/>
      <c r="B390" s="1042"/>
      <c r="C390" s="1042"/>
      <c r="D390" s="1050" t="s">
        <v>532</v>
      </c>
      <c r="E390" s="1050"/>
      <c r="F390" s="1091" t="s">
        <v>291</v>
      </c>
      <c r="G390" s="1091"/>
      <c r="H390" s="1037"/>
      <c r="I390" s="1045"/>
      <c r="J390" s="1046"/>
      <c r="K390" s="1054">
        <v>10485</v>
      </c>
      <c r="L390" s="1046"/>
      <c r="M390" s="1045"/>
      <c r="N390" s="1046"/>
      <c r="O390" s="1045"/>
      <c r="P390" s="1040"/>
      <c r="Q390" s="1051"/>
    </row>
    <row r="391" spans="1:17" s="1052" customFormat="1" ht="19.5" customHeight="1">
      <c r="A391" s="1053"/>
      <c r="B391" s="1050"/>
      <c r="C391" s="1050"/>
      <c r="D391" s="1050"/>
      <c r="E391" s="1121" t="s">
        <v>29</v>
      </c>
      <c r="F391" s="1121"/>
      <c r="G391" s="1071"/>
      <c r="H391" s="1037"/>
      <c r="I391" s="1045"/>
      <c r="J391" s="1046"/>
      <c r="K391" s="1045"/>
      <c r="L391" s="1046"/>
      <c r="M391" s="1054">
        <f>SUM(K387:K390)</f>
        <v>15073</v>
      </c>
      <c r="N391" s="1046"/>
      <c r="O391" s="1045"/>
      <c r="P391" s="1040"/>
      <c r="Q391" s="1051"/>
    </row>
    <row r="392" spans="1:17" s="1052" customFormat="1" ht="19.5" customHeight="1">
      <c r="A392" s="1053"/>
      <c r="B392" s="1050"/>
      <c r="C392" s="1050"/>
      <c r="D392" s="1050"/>
      <c r="E392" s="1043" t="s">
        <v>28</v>
      </c>
      <c r="F392" s="1043"/>
      <c r="G392" s="1044"/>
      <c r="H392" s="1037"/>
      <c r="I392" s="1045"/>
      <c r="J392" s="1046"/>
      <c r="K392" s="1045"/>
      <c r="L392" s="1046"/>
      <c r="M392" s="1045"/>
      <c r="N392" s="1046"/>
      <c r="O392" s="1045">
        <f>SUM(M371:M391)</f>
        <v>26466023</v>
      </c>
      <c r="P392" s="1040"/>
      <c r="Q392" s="1051"/>
    </row>
    <row r="393" spans="1:17" ht="19.5" customHeight="1">
      <c r="A393" s="1034"/>
      <c r="B393" s="1035" t="s">
        <v>63</v>
      </c>
      <c r="C393" s="1036"/>
      <c r="D393" s="1036"/>
      <c r="E393" s="1036"/>
      <c r="F393" s="1036"/>
      <c r="G393" s="1036"/>
      <c r="H393" s="1037"/>
      <c r="I393" s="1045"/>
      <c r="J393" s="1046"/>
      <c r="K393" s="1045"/>
      <c r="L393" s="1046"/>
      <c r="M393" s="1045"/>
      <c r="N393" s="1046"/>
      <c r="O393" s="1045"/>
      <c r="P393" s="1040"/>
    </row>
    <row r="394" spans="1:17" ht="19.5" customHeight="1">
      <c r="A394" s="1034"/>
      <c r="B394" s="1042"/>
      <c r="C394" s="1042" t="s">
        <v>391</v>
      </c>
      <c r="D394" s="1036"/>
      <c r="E394" s="1043" t="s">
        <v>30</v>
      </c>
      <c r="F394" s="1043"/>
      <c r="G394" s="1044"/>
      <c r="H394" s="1037"/>
      <c r="I394" s="1045"/>
      <c r="J394" s="1046"/>
      <c r="K394" s="1045"/>
      <c r="L394" s="1046"/>
      <c r="M394" s="1045">
        <v>720960</v>
      </c>
      <c r="N394" s="1046"/>
      <c r="O394" s="1045"/>
      <c r="P394" s="1040"/>
    </row>
    <row r="395" spans="1:17" s="1052" customFormat="1" ht="19.5" customHeight="1">
      <c r="A395" s="1053"/>
      <c r="B395" s="1050"/>
      <c r="C395" s="1072" t="s">
        <v>399</v>
      </c>
      <c r="D395" s="1050"/>
      <c r="E395" s="1043" t="s">
        <v>31</v>
      </c>
      <c r="F395" s="1043"/>
      <c r="G395" s="1044"/>
      <c r="H395" s="1037"/>
      <c r="I395" s="1045"/>
      <c r="J395" s="1046"/>
      <c r="K395" s="1094"/>
      <c r="L395" s="1046"/>
      <c r="M395" s="1054">
        <v>20573</v>
      </c>
      <c r="N395" s="1046"/>
      <c r="O395" s="1045"/>
      <c r="P395" s="1040"/>
      <c r="Q395" s="1051"/>
    </row>
    <row r="396" spans="1:17" s="1052" customFormat="1" ht="19.5" hidden="1" customHeight="1">
      <c r="A396" s="1053"/>
      <c r="B396" s="1050"/>
      <c r="C396" s="1050"/>
      <c r="D396" s="1050"/>
      <c r="E396" s="1043"/>
      <c r="F396" s="1043"/>
      <c r="G396" s="1044"/>
      <c r="H396" s="1037"/>
      <c r="I396" s="1045"/>
      <c r="J396" s="1046"/>
      <c r="K396" s="1045"/>
      <c r="L396" s="1046"/>
      <c r="M396" s="1045"/>
      <c r="N396" s="1046"/>
      <c r="O396" s="1045"/>
      <c r="P396" s="1040"/>
      <c r="Q396" s="1051"/>
    </row>
    <row r="397" spans="1:17" s="1052" customFormat="1" ht="19.5" hidden="1" customHeight="1">
      <c r="A397" s="1053"/>
      <c r="B397" s="1042"/>
      <c r="C397" s="1042"/>
      <c r="D397" s="1050"/>
      <c r="E397" s="1043"/>
      <c r="F397" s="1043"/>
      <c r="G397" s="1044"/>
      <c r="H397" s="1037"/>
      <c r="I397" s="1045"/>
      <c r="J397" s="1046"/>
      <c r="K397" s="1045"/>
      <c r="L397" s="1046"/>
      <c r="M397" s="1045"/>
      <c r="N397" s="1046"/>
      <c r="O397" s="1045"/>
      <c r="P397" s="1040"/>
      <c r="Q397" s="1051"/>
    </row>
    <row r="398" spans="1:17" s="1052" customFormat="1" ht="19.5" hidden="1" customHeight="1">
      <c r="A398" s="1053"/>
      <c r="B398" s="1042"/>
      <c r="C398" s="1042"/>
      <c r="D398" s="1050"/>
      <c r="E398" s="1043"/>
      <c r="F398" s="1043"/>
      <c r="G398" s="1044"/>
      <c r="H398" s="1037"/>
      <c r="I398" s="1045"/>
      <c r="J398" s="1046"/>
      <c r="K398" s="1045"/>
      <c r="L398" s="1046"/>
      <c r="M398" s="1045"/>
      <c r="N398" s="1046"/>
      <c r="O398" s="1045"/>
      <c r="P398" s="1040"/>
      <c r="Q398" s="1051"/>
    </row>
    <row r="399" spans="1:17" s="1052" customFormat="1" ht="19.5" hidden="1" customHeight="1">
      <c r="A399" s="1053"/>
      <c r="B399" s="1050"/>
      <c r="C399" s="1042"/>
      <c r="D399" s="1050"/>
      <c r="E399" s="1043"/>
      <c r="F399" s="1043"/>
      <c r="G399" s="1044"/>
      <c r="H399" s="1037"/>
      <c r="I399" s="1045"/>
      <c r="J399" s="1046"/>
      <c r="K399" s="1045"/>
      <c r="L399" s="1046"/>
      <c r="M399" s="1045"/>
      <c r="N399" s="1046"/>
      <c r="O399" s="1045"/>
      <c r="P399" s="1040"/>
      <c r="Q399" s="1051"/>
    </row>
    <row r="400" spans="1:17" s="1052" customFormat="1" ht="19.5" hidden="1" customHeight="1">
      <c r="A400" s="1053"/>
      <c r="B400" s="1042"/>
      <c r="C400" s="1042"/>
      <c r="D400" s="1050"/>
      <c r="E400" s="1043"/>
      <c r="F400" s="1043"/>
      <c r="G400" s="1044"/>
      <c r="H400" s="1037"/>
      <c r="I400" s="1045"/>
      <c r="J400" s="1046"/>
      <c r="K400" s="1045"/>
      <c r="L400" s="1046"/>
      <c r="M400" s="1045"/>
      <c r="N400" s="1046"/>
      <c r="O400" s="1045"/>
      <c r="P400" s="1040"/>
      <c r="Q400" s="1051"/>
    </row>
    <row r="401" spans="1:17" s="1052" customFormat="1" ht="19.5" hidden="1" customHeight="1">
      <c r="A401" s="1053"/>
      <c r="B401" s="1050"/>
      <c r="C401" s="1042"/>
      <c r="D401" s="1050"/>
      <c r="E401" s="1043"/>
      <c r="F401" s="1043"/>
      <c r="G401" s="1044"/>
      <c r="H401" s="1037"/>
      <c r="I401" s="1045"/>
      <c r="J401" s="1046"/>
      <c r="K401" s="1045"/>
      <c r="L401" s="1046"/>
      <c r="M401" s="1054"/>
      <c r="N401" s="1046"/>
      <c r="O401" s="1045"/>
      <c r="P401" s="1040"/>
      <c r="Q401" s="1051"/>
    </row>
    <row r="402" spans="1:17" s="1052" customFormat="1" ht="19.5" customHeight="1">
      <c r="A402" s="1053"/>
      <c r="B402" s="1050"/>
      <c r="C402" s="1050"/>
      <c r="D402" s="1050"/>
      <c r="E402" s="1043" t="s">
        <v>34</v>
      </c>
      <c r="F402" s="1043"/>
      <c r="G402" s="1044"/>
      <c r="H402" s="1037"/>
      <c r="I402" s="1045"/>
      <c r="J402" s="1046"/>
      <c r="K402" s="1045"/>
      <c r="L402" s="1046"/>
      <c r="M402" s="1045"/>
      <c r="N402" s="1046"/>
      <c r="O402" s="1054">
        <f>SUM(M394:M401)</f>
        <v>741533</v>
      </c>
      <c r="P402" s="1040"/>
      <c r="Q402" s="1051"/>
    </row>
    <row r="403" spans="1:17" s="1052" customFormat="1" ht="19.5" customHeight="1" thickBot="1">
      <c r="A403" s="1053"/>
      <c r="B403" s="1042"/>
      <c r="C403" s="1042"/>
      <c r="D403" s="1050"/>
      <c r="E403" s="1043" t="s">
        <v>35</v>
      </c>
      <c r="F403" s="1043"/>
      <c r="G403" s="1044"/>
      <c r="H403" s="1037"/>
      <c r="I403" s="1045"/>
      <c r="J403" s="1046"/>
      <c r="K403" s="1045"/>
      <c r="L403" s="1046"/>
      <c r="M403" s="1045"/>
      <c r="N403" s="1046"/>
      <c r="O403" s="1073">
        <f>SUM(O392,O402)</f>
        <v>27207556</v>
      </c>
      <c r="P403" s="1040"/>
      <c r="Q403" s="1051"/>
    </row>
    <row r="404" spans="1:17" s="1052" customFormat="1" ht="19.5" customHeight="1" thickTop="1">
      <c r="A404" s="1053"/>
      <c r="B404" s="1042"/>
      <c r="C404" s="1042"/>
      <c r="D404" s="1050"/>
      <c r="E404" s="1044"/>
      <c r="F404" s="1044"/>
      <c r="G404" s="1044"/>
      <c r="H404" s="1037"/>
      <c r="I404" s="1045"/>
      <c r="J404" s="1046"/>
      <c r="K404" s="1045"/>
      <c r="L404" s="1046"/>
      <c r="M404" s="1045"/>
      <c r="N404" s="1046"/>
      <c r="O404" s="1045"/>
      <c r="P404" s="1040"/>
      <c r="Q404" s="1051"/>
    </row>
    <row r="405" spans="1:17" s="1052" customFormat="1" ht="19.5" customHeight="1">
      <c r="A405" s="1053"/>
      <c r="B405" s="1042"/>
      <c r="C405" s="1042"/>
      <c r="D405" s="1050"/>
      <c r="E405" s="1044"/>
      <c r="F405" s="1044"/>
      <c r="G405" s="1044"/>
      <c r="H405" s="1037"/>
      <c r="I405" s="1045"/>
      <c r="J405" s="1046"/>
      <c r="K405" s="1045"/>
      <c r="L405" s="1046"/>
      <c r="M405" s="1045"/>
      <c r="N405" s="1046"/>
      <c r="O405" s="1045"/>
      <c r="P405" s="1040"/>
      <c r="Q405" s="1051"/>
    </row>
    <row r="406" spans="1:17" s="1052" customFormat="1" ht="18" customHeight="1" thickBot="1">
      <c r="A406" s="1056"/>
      <c r="B406" s="1057"/>
      <c r="C406" s="1057"/>
      <c r="D406" s="1058"/>
      <c r="E406" s="1138"/>
      <c r="F406" s="1138"/>
      <c r="G406" s="1138"/>
      <c r="H406" s="1060"/>
      <c r="I406" s="1139"/>
      <c r="J406" s="1061"/>
      <c r="K406" s="1139"/>
      <c r="L406" s="1061"/>
      <c r="M406" s="1139"/>
      <c r="N406" s="1061"/>
      <c r="O406" s="1139"/>
      <c r="P406" s="1062"/>
      <c r="Q406" s="1051"/>
    </row>
    <row r="407" spans="1:17" s="1052" customFormat="1" ht="18" customHeight="1" thickBot="1">
      <c r="A407" s="1099"/>
      <c r="B407" s="1042"/>
      <c r="C407" s="1042"/>
      <c r="D407" s="1050"/>
      <c r="E407" s="1044"/>
      <c r="F407" s="1044"/>
      <c r="G407" s="1044"/>
      <c r="H407" s="1037"/>
      <c r="I407" s="1045"/>
      <c r="J407" s="1046"/>
      <c r="K407" s="1045"/>
      <c r="L407" s="1046"/>
      <c r="M407" s="1045"/>
      <c r="N407" s="1046"/>
      <c r="O407" s="1045"/>
      <c r="P407" s="1140"/>
      <c r="Q407" s="1051"/>
    </row>
    <row r="408" spans="1:17" s="654" customFormat="1" ht="9" customHeight="1">
      <c r="A408" s="1081"/>
      <c r="B408" s="1082"/>
      <c r="C408" s="1082"/>
      <c r="D408" s="1083"/>
      <c r="E408" s="1083"/>
      <c r="F408" s="1084"/>
      <c r="G408" s="1084"/>
      <c r="H408" s="1083"/>
      <c r="I408" s="1085"/>
      <c r="J408" s="1085"/>
      <c r="K408" s="1085"/>
      <c r="L408" s="1085"/>
      <c r="M408" s="1085"/>
      <c r="N408" s="1085"/>
      <c r="O408" s="1085"/>
      <c r="P408" s="1086"/>
      <c r="Q408" s="1080"/>
    </row>
    <row r="409" spans="1:17" s="1030" customFormat="1" ht="19.5" customHeight="1">
      <c r="A409" s="1031" t="s">
        <v>36</v>
      </c>
      <c r="B409" s="1032"/>
      <c r="C409" s="1032"/>
      <c r="D409" s="1032"/>
      <c r="E409" s="1032"/>
      <c r="F409" s="1032"/>
      <c r="G409" s="1032"/>
      <c r="H409" s="1032"/>
      <c r="I409" s="1032"/>
      <c r="J409" s="1032"/>
      <c r="K409" s="1032"/>
      <c r="L409" s="1032"/>
      <c r="M409" s="1032"/>
      <c r="N409" s="1032"/>
      <c r="O409" s="1032"/>
      <c r="P409" s="1033"/>
      <c r="Q409" s="1018"/>
    </row>
    <row r="410" spans="1:17" ht="19.5" customHeight="1">
      <c r="A410" s="1034"/>
      <c r="B410" s="1035" t="s">
        <v>64</v>
      </c>
      <c r="C410" s="1036"/>
      <c r="D410" s="1036"/>
      <c r="E410" s="1036"/>
      <c r="F410" s="1036"/>
      <c r="G410" s="1036"/>
      <c r="H410" s="1037"/>
      <c r="I410" s="1038"/>
      <c r="J410" s="1039"/>
      <c r="K410" s="1038"/>
      <c r="L410" s="1039"/>
      <c r="M410" s="1038"/>
      <c r="N410" s="1039"/>
      <c r="O410" s="1038"/>
      <c r="P410" s="1040"/>
    </row>
    <row r="411" spans="1:17" ht="19.5" customHeight="1">
      <c r="A411" s="1034"/>
      <c r="B411" s="1042"/>
      <c r="C411" s="1042" t="s">
        <v>537</v>
      </c>
      <c r="D411" s="1036"/>
      <c r="E411" s="1043" t="s">
        <v>37</v>
      </c>
      <c r="F411" s="1043"/>
      <c r="G411" s="1044"/>
      <c r="H411" s="1037"/>
      <c r="I411" s="1045"/>
      <c r="J411" s="1046"/>
      <c r="K411" s="1045"/>
      <c r="L411" s="1046"/>
      <c r="M411" s="1045"/>
      <c r="N411" s="1046"/>
      <c r="O411" s="1045"/>
      <c r="P411" s="1040"/>
    </row>
    <row r="412" spans="1:17" ht="30" customHeight="1">
      <c r="A412" s="1047"/>
      <c r="B412" s="1042"/>
      <c r="C412" s="1042"/>
      <c r="D412" s="1087" t="s">
        <v>538</v>
      </c>
      <c r="E412" s="1036"/>
      <c r="F412" s="1122" t="s">
        <v>67</v>
      </c>
      <c r="G412" s="1122"/>
      <c r="H412" s="1037"/>
      <c r="I412" s="1045"/>
      <c r="J412" s="1046"/>
      <c r="K412" s="1054">
        <v>25303019</v>
      </c>
      <c r="L412" s="1046"/>
      <c r="M412" s="1045"/>
      <c r="N412" s="1046"/>
      <c r="O412" s="1045"/>
      <c r="P412" s="1040"/>
    </row>
    <row r="413" spans="1:17" s="1052" customFormat="1" ht="19.5" customHeight="1">
      <c r="A413" s="1053"/>
      <c r="B413" s="1042"/>
      <c r="C413" s="1042"/>
      <c r="D413" s="1050"/>
      <c r="E413" s="1089" t="s">
        <v>38</v>
      </c>
      <c r="F413" s="1089"/>
      <c r="G413" s="1090"/>
      <c r="H413" s="1037"/>
      <c r="I413" s="1045"/>
      <c r="J413" s="1046"/>
      <c r="K413" s="1045"/>
      <c r="L413" s="1046"/>
      <c r="M413" s="1054">
        <f>SUM(K411:K412)</f>
        <v>25303019</v>
      </c>
      <c r="N413" s="1046"/>
      <c r="O413" s="1045"/>
      <c r="P413" s="1040"/>
      <c r="Q413" s="1051"/>
    </row>
    <row r="414" spans="1:17" ht="19.5" hidden="1" customHeight="1">
      <c r="A414" s="1034"/>
      <c r="B414" s="1042"/>
      <c r="C414" s="1042"/>
      <c r="D414" s="1036"/>
      <c r="E414" s="1043"/>
      <c r="F414" s="1043"/>
      <c r="G414" s="1044"/>
      <c r="H414" s="1037"/>
      <c r="I414" s="1045"/>
      <c r="J414" s="1046"/>
      <c r="K414" s="1045"/>
      <c r="L414" s="1046"/>
      <c r="M414" s="1045"/>
      <c r="N414" s="1046"/>
      <c r="O414" s="1045"/>
      <c r="P414" s="1040"/>
    </row>
    <row r="415" spans="1:17" ht="19.5" hidden="1" customHeight="1">
      <c r="A415" s="1047"/>
      <c r="B415" s="1042"/>
      <c r="C415" s="1042"/>
      <c r="D415" s="1036"/>
      <c r="E415" s="1036"/>
      <c r="F415" s="1043"/>
      <c r="G415" s="1043"/>
      <c r="H415" s="1037"/>
      <c r="I415" s="1045"/>
      <c r="J415" s="1046"/>
      <c r="K415" s="1045"/>
      <c r="L415" s="1046"/>
      <c r="M415" s="1045"/>
      <c r="N415" s="1046"/>
      <c r="O415" s="1045"/>
      <c r="P415" s="1040"/>
    </row>
    <row r="416" spans="1:17" s="1052" customFormat="1" ht="19.5" hidden="1" customHeight="1">
      <c r="A416" s="1049"/>
      <c r="B416" s="1050"/>
      <c r="C416" s="1050"/>
      <c r="D416" s="1050"/>
      <c r="E416" s="1050"/>
      <c r="F416" s="1092"/>
      <c r="G416" s="1092"/>
      <c r="H416" s="1037"/>
      <c r="I416" s="1045"/>
      <c r="J416" s="1046"/>
      <c r="K416" s="1045"/>
      <c r="L416" s="1046"/>
      <c r="M416" s="1045"/>
      <c r="N416" s="1046"/>
      <c r="O416" s="1045"/>
      <c r="P416" s="1040"/>
      <c r="Q416" s="1051"/>
    </row>
    <row r="417" spans="1:17" s="1052" customFormat="1" ht="19.5" hidden="1" customHeight="1">
      <c r="A417" s="1049"/>
      <c r="B417" s="1050"/>
      <c r="C417" s="1050"/>
      <c r="D417" s="1050"/>
      <c r="E417" s="1089"/>
      <c r="F417" s="1089"/>
      <c r="G417" s="1090"/>
      <c r="H417" s="1037"/>
      <c r="I417" s="1045"/>
      <c r="J417" s="1046"/>
      <c r="K417" s="1045"/>
      <c r="L417" s="1046"/>
      <c r="M417" s="1045"/>
      <c r="N417" s="1046"/>
      <c r="O417" s="1045"/>
      <c r="P417" s="1040"/>
      <c r="Q417" s="1051"/>
    </row>
    <row r="418" spans="1:17" s="1052" customFormat="1" ht="19.5" customHeight="1">
      <c r="A418" s="1053"/>
      <c r="B418" s="1050"/>
      <c r="C418" s="1050"/>
      <c r="D418" s="1050"/>
      <c r="E418" s="1091" t="s">
        <v>47</v>
      </c>
      <c r="F418" s="1091"/>
      <c r="G418" s="1092"/>
      <c r="H418" s="1037"/>
      <c r="I418" s="1045"/>
      <c r="J418" s="1046"/>
      <c r="K418" s="1045"/>
      <c r="L418" s="1046"/>
      <c r="M418" s="1045"/>
      <c r="N418" s="1046"/>
      <c r="O418" s="1045">
        <f>SUM(M413:M413)</f>
        <v>25303019</v>
      </c>
      <c r="P418" s="1040"/>
      <c r="Q418" s="1051"/>
    </row>
    <row r="419" spans="1:17" ht="19.5" customHeight="1">
      <c r="A419" s="1034"/>
      <c r="B419" s="1035" t="s">
        <v>65</v>
      </c>
      <c r="C419" s="1036"/>
      <c r="D419" s="1036"/>
      <c r="E419" s="1036"/>
      <c r="F419" s="1036"/>
      <c r="G419" s="1036"/>
      <c r="H419" s="1037"/>
      <c r="I419" s="1045"/>
      <c r="J419" s="1046"/>
      <c r="K419" s="1045"/>
      <c r="L419" s="1046"/>
      <c r="M419" s="1045"/>
      <c r="N419" s="1046"/>
      <c r="O419" s="1094"/>
      <c r="P419" s="1040"/>
      <c r="Q419" s="1051"/>
    </row>
    <row r="420" spans="1:17" ht="19.5" customHeight="1">
      <c r="A420" s="1034"/>
      <c r="B420" s="1042"/>
      <c r="C420" s="1042" t="s">
        <v>537</v>
      </c>
      <c r="D420" s="1036"/>
      <c r="E420" s="1043" t="s">
        <v>37</v>
      </c>
      <c r="F420" s="1043"/>
      <c r="G420" s="1044"/>
      <c r="H420" s="1037"/>
      <c r="I420" s="1045"/>
      <c r="J420" s="1046"/>
      <c r="K420" s="1045"/>
      <c r="L420" s="1046"/>
      <c r="M420" s="1045"/>
      <c r="N420" s="1046"/>
      <c r="O420" s="1045"/>
      <c r="P420" s="1040"/>
    </row>
    <row r="421" spans="1:17" s="1052" customFormat="1" ht="30" customHeight="1">
      <c r="A421" s="1053"/>
      <c r="B421" s="1050"/>
      <c r="C421" s="1050"/>
      <c r="D421" s="1087" t="s">
        <v>538</v>
      </c>
      <c r="E421" s="1036"/>
      <c r="F421" s="1122" t="s">
        <v>67</v>
      </c>
      <c r="G421" s="1122"/>
      <c r="H421" s="1037"/>
      <c r="I421" s="1045"/>
      <c r="J421" s="1046"/>
      <c r="K421" s="1054">
        <v>1961233</v>
      </c>
      <c r="L421" s="1046"/>
      <c r="M421" s="1045"/>
      <c r="N421" s="1046"/>
      <c r="O421" s="1045"/>
      <c r="P421" s="1040"/>
      <c r="Q421" s="1051"/>
    </row>
    <row r="422" spans="1:17" s="1052" customFormat="1" ht="19.5" customHeight="1">
      <c r="A422" s="1053"/>
      <c r="B422" s="1042"/>
      <c r="C422" s="1042"/>
      <c r="D422" s="1050"/>
      <c r="E422" s="1089" t="s">
        <v>38</v>
      </c>
      <c r="F422" s="1089"/>
      <c r="G422" s="1090"/>
      <c r="H422" s="1037"/>
      <c r="I422" s="1045"/>
      <c r="J422" s="1046"/>
      <c r="K422" s="1045"/>
      <c r="L422" s="1046"/>
      <c r="M422" s="1045">
        <f>SUM(K421)</f>
        <v>1961233</v>
      </c>
      <c r="N422" s="1046"/>
      <c r="O422" s="1045"/>
      <c r="P422" s="1040"/>
      <c r="Q422" s="1051"/>
    </row>
    <row r="423" spans="1:17" ht="19.5" customHeight="1">
      <c r="A423" s="1034"/>
      <c r="B423" s="1042"/>
      <c r="C423" s="1042" t="s">
        <v>526</v>
      </c>
      <c r="D423" s="1036"/>
      <c r="E423" s="1043" t="s">
        <v>43</v>
      </c>
      <c r="F423" s="1043"/>
      <c r="G423" s="1044"/>
      <c r="H423" s="1037"/>
      <c r="I423" s="1045"/>
      <c r="J423" s="1046"/>
      <c r="K423" s="1045"/>
      <c r="L423" s="1046"/>
      <c r="M423" s="1045">
        <v>127806</v>
      </c>
      <c r="N423" s="1046"/>
      <c r="O423" s="1045"/>
      <c r="P423" s="1040"/>
    </row>
    <row r="424" spans="1:17" ht="19.5" customHeight="1">
      <c r="A424" s="1034"/>
      <c r="B424" s="1042"/>
      <c r="C424" s="1042" t="s">
        <v>539</v>
      </c>
      <c r="D424" s="1036"/>
      <c r="E424" s="1043" t="s">
        <v>470</v>
      </c>
      <c r="F424" s="1043"/>
      <c r="G424" s="1044"/>
      <c r="H424" s="1037"/>
      <c r="I424" s="1045"/>
      <c r="J424" s="1046"/>
      <c r="K424" s="1045"/>
      <c r="L424" s="1046"/>
      <c r="M424" s="1045">
        <v>2124</v>
      </c>
      <c r="N424" s="1046"/>
      <c r="O424" s="1045"/>
      <c r="P424" s="1040"/>
    </row>
    <row r="425" spans="1:17" ht="19.5" customHeight="1">
      <c r="A425" s="1034"/>
      <c r="B425" s="1042"/>
      <c r="C425" s="1042" t="s">
        <v>540</v>
      </c>
      <c r="D425" s="1036"/>
      <c r="E425" s="1043" t="s">
        <v>562</v>
      </c>
      <c r="F425" s="1043"/>
      <c r="G425" s="1044"/>
      <c r="H425" s="1037"/>
      <c r="I425" s="1045"/>
      <c r="J425" s="1046"/>
      <c r="K425" s="1045"/>
      <c r="L425" s="1046"/>
      <c r="M425" s="1054">
        <v>8490</v>
      </c>
      <c r="N425" s="1046"/>
      <c r="O425" s="1045"/>
      <c r="P425" s="1040"/>
      <c r="Q425" s="1051"/>
    </row>
    <row r="426" spans="1:17" ht="19.5" hidden="1" customHeight="1">
      <c r="A426" s="1034"/>
      <c r="B426" s="1042"/>
      <c r="C426" s="1042"/>
      <c r="D426" s="1036"/>
      <c r="E426" s="1036"/>
      <c r="F426" s="1043"/>
      <c r="G426" s="1043"/>
      <c r="H426" s="1037"/>
      <c r="I426" s="1045"/>
      <c r="J426" s="1046"/>
      <c r="K426" s="1045"/>
      <c r="L426" s="1046"/>
      <c r="M426" s="1045"/>
      <c r="N426" s="1046"/>
      <c r="O426" s="1045"/>
      <c r="P426" s="1040"/>
    </row>
    <row r="427" spans="1:17" ht="19.5" hidden="1" customHeight="1">
      <c r="A427" s="1034"/>
      <c r="B427" s="1042"/>
      <c r="C427" s="1042"/>
      <c r="D427" s="1036"/>
      <c r="E427" s="1043"/>
      <c r="F427" s="1043"/>
      <c r="G427" s="1044"/>
      <c r="H427" s="1037"/>
      <c r="I427" s="1045"/>
      <c r="J427" s="1046"/>
      <c r="K427" s="1045"/>
      <c r="L427" s="1046"/>
      <c r="M427" s="1045"/>
      <c r="N427" s="1046"/>
      <c r="O427" s="1045"/>
      <c r="P427" s="1040"/>
    </row>
    <row r="428" spans="1:17" ht="19.5" hidden="1" customHeight="1">
      <c r="A428" s="1034"/>
      <c r="B428" s="1042"/>
      <c r="C428" s="1042"/>
      <c r="D428" s="1036"/>
      <c r="E428" s="1043"/>
      <c r="F428" s="1043"/>
      <c r="G428" s="1044"/>
      <c r="H428" s="1037"/>
      <c r="I428" s="1045"/>
      <c r="J428" s="1046"/>
      <c r="K428" s="1045"/>
      <c r="L428" s="1046"/>
      <c r="M428" s="1045"/>
      <c r="N428" s="1046"/>
      <c r="O428" s="1045"/>
      <c r="P428" s="1040"/>
    </row>
    <row r="429" spans="1:17" ht="19.5" customHeight="1">
      <c r="A429" s="1034"/>
      <c r="B429" s="1042"/>
      <c r="C429" s="1042"/>
      <c r="D429" s="1036"/>
      <c r="E429" s="1043" t="s">
        <v>46</v>
      </c>
      <c r="F429" s="1043"/>
      <c r="G429" s="1044"/>
      <c r="H429" s="1037"/>
      <c r="I429" s="1045"/>
      <c r="J429" s="1046"/>
      <c r="K429" s="1045"/>
      <c r="L429" s="1046"/>
      <c r="M429" s="1045"/>
      <c r="N429" s="1046"/>
      <c r="O429" s="1045">
        <f>SUM(M422:M428)</f>
        <v>2099653</v>
      </c>
      <c r="P429" s="1040"/>
      <c r="Q429" s="1051"/>
    </row>
    <row r="430" spans="1:17" ht="19.5" customHeight="1">
      <c r="A430" s="1034"/>
      <c r="B430" s="1035" t="s">
        <v>66</v>
      </c>
      <c r="C430" s="1036"/>
      <c r="D430" s="1036"/>
      <c r="E430" s="1036"/>
      <c r="F430" s="1036"/>
      <c r="G430" s="1036"/>
      <c r="H430" s="579"/>
      <c r="I430" s="1096"/>
      <c r="J430" s="1097"/>
      <c r="K430" s="1096"/>
      <c r="L430" s="1097"/>
      <c r="M430" s="1096"/>
      <c r="N430" s="1097"/>
      <c r="O430" s="1096"/>
      <c r="P430" s="1098"/>
    </row>
    <row r="431" spans="1:17" ht="19.5" customHeight="1">
      <c r="A431" s="1034"/>
      <c r="B431" s="1042"/>
      <c r="C431" s="1042" t="s">
        <v>391</v>
      </c>
      <c r="D431" s="1036"/>
      <c r="E431" s="1043" t="s">
        <v>48</v>
      </c>
      <c r="F431" s="1043"/>
      <c r="G431" s="1044"/>
      <c r="H431" s="579"/>
      <c r="I431" s="1096"/>
      <c r="J431" s="1097"/>
      <c r="K431" s="1097"/>
      <c r="L431" s="1097"/>
      <c r="M431" s="1096"/>
      <c r="N431" s="1097"/>
      <c r="O431" s="1096"/>
      <c r="P431" s="1098"/>
    </row>
    <row r="432" spans="1:17" s="1052" customFormat="1" ht="19.5" customHeight="1">
      <c r="A432" s="1049"/>
      <c r="B432" s="1050"/>
      <c r="C432" s="1050"/>
      <c r="D432" s="1050" t="s">
        <v>393</v>
      </c>
      <c r="E432" s="1050"/>
      <c r="F432" s="1091" t="s">
        <v>301</v>
      </c>
      <c r="G432" s="1091"/>
      <c r="H432" s="1099"/>
      <c r="I432" s="1096">
        <v>8518732</v>
      </c>
      <c r="J432" s="1097"/>
      <c r="K432" s="1096"/>
      <c r="L432" s="1097"/>
      <c r="M432" s="1096"/>
      <c r="N432" s="1097"/>
      <c r="O432" s="1096"/>
      <c r="P432" s="1098"/>
      <c r="Q432" s="1051"/>
    </row>
    <row r="433" spans="1:17" s="1052" customFormat="1" ht="19.5" customHeight="1">
      <c r="A433" s="1053"/>
      <c r="B433" s="1042"/>
      <c r="C433" s="1042"/>
      <c r="D433" s="1050"/>
      <c r="E433" s="1050"/>
      <c r="F433" s="1091" t="s">
        <v>49</v>
      </c>
      <c r="G433" s="1091"/>
      <c r="H433" s="1099"/>
      <c r="I433" s="1110">
        <v>-8438948</v>
      </c>
      <c r="J433" s="1097"/>
      <c r="K433" s="1096">
        <f>SUM(I432:I433)</f>
        <v>79784</v>
      </c>
      <c r="L433" s="1097"/>
      <c r="M433" s="1096"/>
      <c r="N433" s="1097"/>
      <c r="O433" s="1096"/>
      <c r="P433" s="1098"/>
      <c r="Q433" s="1051"/>
    </row>
    <row r="434" spans="1:17" s="1052" customFormat="1" ht="19.5" customHeight="1">
      <c r="A434" s="1049"/>
      <c r="B434" s="1050"/>
      <c r="C434" s="1050"/>
      <c r="D434" s="1050" t="s">
        <v>512</v>
      </c>
      <c r="E434" s="1050"/>
      <c r="F434" s="1091" t="s">
        <v>302</v>
      </c>
      <c r="G434" s="1091"/>
      <c r="H434" s="1099"/>
      <c r="I434" s="1096">
        <v>777536</v>
      </c>
      <c r="J434" s="1097"/>
      <c r="K434" s="1096"/>
      <c r="L434" s="1097"/>
      <c r="M434" s="1096"/>
      <c r="N434" s="1097"/>
      <c r="O434" s="1096"/>
      <c r="P434" s="1098"/>
      <c r="Q434" s="1051"/>
    </row>
    <row r="435" spans="1:17" s="1052" customFormat="1" ht="19.5" customHeight="1">
      <c r="A435" s="1053"/>
      <c r="B435" s="1042"/>
      <c r="C435" s="1042"/>
      <c r="D435" s="1050"/>
      <c r="E435" s="1050"/>
      <c r="F435" s="1091" t="s">
        <v>49</v>
      </c>
      <c r="G435" s="1091"/>
      <c r="H435" s="1099"/>
      <c r="I435" s="1110">
        <v>-463774</v>
      </c>
      <c r="J435" s="1097"/>
      <c r="K435" s="1096">
        <f>SUM(I434:I435)</f>
        <v>313762</v>
      </c>
      <c r="L435" s="1097"/>
      <c r="M435" s="1096"/>
      <c r="N435" s="1097"/>
      <c r="O435" s="1096"/>
      <c r="P435" s="1098"/>
      <c r="Q435" s="1051"/>
    </row>
    <row r="436" spans="1:17" s="1052" customFormat="1" ht="19.5" hidden="1" customHeight="1">
      <c r="A436" s="1049"/>
      <c r="B436" s="1050"/>
      <c r="C436" s="1050"/>
      <c r="D436" s="1050"/>
      <c r="E436" s="1050"/>
      <c r="F436" s="1092"/>
      <c r="G436" s="1092"/>
      <c r="H436" s="1099"/>
      <c r="I436" s="1096"/>
      <c r="J436" s="1097"/>
      <c r="K436" s="1096"/>
      <c r="L436" s="1097"/>
      <c r="M436" s="1096"/>
      <c r="N436" s="1097"/>
      <c r="O436" s="1096"/>
      <c r="P436" s="1098"/>
      <c r="Q436" s="1051"/>
    </row>
    <row r="437" spans="1:17" s="1052" customFormat="1" ht="19.5" hidden="1" customHeight="1">
      <c r="A437" s="1053"/>
      <c r="B437" s="1042"/>
      <c r="C437" s="1042"/>
      <c r="D437" s="1050"/>
      <c r="E437" s="1050"/>
      <c r="F437" s="1092"/>
      <c r="G437" s="1092"/>
      <c r="H437" s="1099"/>
      <c r="I437" s="1096"/>
      <c r="J437" s="1097"/>
      <c r="K437" s="1096"/>
      <c r="L437" s="1097"/>
      <c r="M437" s="1096"/>
      <c r="N437" s="1097"/>
      <c r="O437" s="1096"/>
      <c r="P437" s="1098"/>
      <c r="Q437" s="1051"/>
    </row>
    <row r="438" spans="1:17" s="1052" customFormat="1" ht="19.5" customHeight="1">
      <c r="A438" s="1049"/>
      <c r="B438" s="1050"/>
      <c r="C438" s="1050"/>
      <c r="D438" s="1050" t="s">
        <v>395</v>
      </c>
      <c r="E438" s="1050"/>
      <c r="F438" s="1091" t="s">
        <v>303</v>
      </c>
      <c r="G438" s="1091"/>
      <c r="H438" s="1099"/>
      <c r="I438" s="1096">
        <v>1613</v>
      </c>
      <c r="J438" s="1097"/>
      <c r="K438" s="1096"/>
      <c r="L438" s="1097"/>
      <c r="M438" s="1096"/>
      <c r="N438" s="1097"/>
      <c r="O438" s="1096"/>
      <c r="P438" s="1098"/>
      <c r="Q438" s="1051"/>
    </row>
    <row r="439" spans="1:17" s="1052" customFormat="1" ht="19.5" customHeight="1">
      <c r="A439" s="1053"/>
      <c r="B439" s="1042"/>
      <c r="C439" s="1042"/>
      <c r="D439" s="1050"/>
      <c r="E439" s="1050"/>
      <c r="F439" s="1091" t="s">
        <v>49</v>
      </c>
      <c r="G439" s="1091"/>
      <c r="H439" s="1099"/>
      <c r="I439" s="1110">
        <v>-1089</v>
      </c>
      <c r="J439" s="1097"/>
      <c r="K439" s="1110">
        <f>SUM(I438:I439)</f>
        <v>524</v>
      </c>
      <c r="L439" s="1097"/>
      <c r="M439" s="1096"/>
      <c r="N439" s="1097"/>
      <c r="O439" s="1096"/>
      <c r="P439" s="1098"/>
      <c r="Q439" s="1051"/>
    </row>
    <row r="440" spans="1:17" s="1052" customFormat="1" ht="19.5" customHeight="1">
      <c r="A440" s="1053"/>
      <c r="B440" s="1050"/>
      <c r="C440" s="1050"/>
      <c r="D440" s="1050"/>
      <c r="E440" s="1043" t="s">
        <v>51</v>
      </c>
      <c r="F440" s="1043"/>
      <c r="G440" s="1044"/>
      <c r="H440" s="1099"/>
      <c r="I440" s="1096"/>
      <c r="J440" s="1097"/>
      <c r="K440" s="1096"/>
      <c r="L440" s="1097"/>
      <c r="M440" s="1110">
        <f>SUM(K433:K439)</f>
        <v>394070</v>
      </c>
      <c r="N440" s="1097"/>
      <c r="O440" s="1096"/>
      <c r="P440" s="1098"/>
      <c r="Q440" s="1051"/>
    </row>
    <row r="441" spans="1:17" s="1052" customFormat="1" ht="19.5" customHeight="1">
      <c r="A441" s="1053"/>
      <c r="B441" s="1050"/>
      <c r="C441" s="1050"/>
      <c r="D441" s="1050"/>
      <c r="E441" s="1043" t="s">
        <v>52</v>
      </c>
      <c r="F441" s="1043"/>
      <c r="G441" s="1044"/>
      <c r="H441" s="1099"/>
      <c r="I441" s="1096"/>
      <c r="J441" s="1097"/>
      <c r="K441" s="1096"/>
      <c r="L441" s="1097"/>
      <c r="M441" s="1096"/>
      <c r="N441" s="1097"/>
      <c r="O441" s="1110">
        <f>SUM(M430:M440)</f>
        <v>394070</v>
      </c>
      <c r="P441" s="1098"/>
      <c r="Q441" s="1051"/>
    </row>
    <row r="442" spans="1:17" s="1052" customFormat="1" ht="19.5" customHeight="1">
      <c r="A442" s="1053"/>
      <c r="B442" s="1050"/>
      <c r="C442" s="1050"/>
      <c r="D442" s="1050"/>
      <c r="E442" s="1043" t="s">
        <v>53</v>
      </c>
      <c r="F442" s="1043"/>
      <c r="G442" s="1044"/>
      <c r="H442" s="1099"/>
      <c r="I442" s="1096"/>
      <c r="J442" s="1097"/>
      <c r="K442" s="1096"/>
      <c r="L442" s="1097"/>
      <c r="M442" s="1096"/>
      <c r="N442" s="1097"/>
      <c r="O442" s="1111">
        <f>SUM(O418,O429,O441)</f>
        <v>27796742</v>
      </c>
      <c r="P442" s="1098"/>
      <c r="Q442" s="1051"/>
    </row>
    <row r="443" spans="1:17" ht="19.5" customHeight="1">
      <c r="A443" s="631"/>
      <c r="B443" s="2"/>
      <c r="C443" s="2"/>
      <c r="D443" s="2"/>
      <c r="E443" s="2"/>
      <c r="F443" s="2"/>
      <c r="G443" s="2"/>
      <c r="H443" s="2"/>
      <c r="I443" s="1126"/>
      <c r="J443" s="1127"/>
      <c r="K443" s="1126"/>
      <c r="L443" s="1127"/>
      <c r="M443" s="1126"/>
      <c r="N443" s="1127"/>
      <c r="O443" s="1126"/>
      <c r="P443" s="1128"/>
    </row>
    <row r="444" spans="1:17" s="1052" customFormat="1" ht="9" customHeight="1" thickBot="1">
      <c r="A444" s="1056"/>
      <c r="B444" s="1057"/>
      <c r="C444" s="1057"/>
      <c r="D444" s="1058"/>
      <c r="E444" s="1058"/>
      <c r="F444" s="1059"/>
      <c r="G444" s="1059"/>
      <c r="H444" s="1060"/>
      <c r="I444" s="1061"/>
      <c r="J444" s="1061"/>
      <c r="K444" s="1061"/>
      <c r="L444" s="1061"/>
      <c r="M444" s="1061"/>
      <c r="N444" s="1061"/>
      <c r="O444" s="1061"/>
      <c r="P444" s="1062"/>
      <c r="Q444" s="1051"/>
    </row>
    <row r="445" spans="1:17" s="1052" customFormat="1" ht="9" customHeight="1">
      <c r="A445" s="1063"/>
      <c r="B445" s="1064"/>
      <c r="C445" s="1064"/>
      <c r="D445" s="1065"/>
      <c r="E445" s="1065"/>
      <c r="F445" s="1066"/>
      <c r="G445" s="1066"/>
      <c r="H445" s="1106"/>
      <c r="I445" s="1068"/>
      <c r="J445" s="1068"/>
      <c r="K445" s="1068"/>
      <c r="L445" s="1068"/>
      <c r="M445" s="1068"/>
      <c r="N445" s="1068"/>
      <c r="O445" s="1068"/>
      <c r="P445" s="1069"/>
      <c r="Q445" s="1051"/>
    </row>
    <row r="446" spans="1:17" s="1030" customFormat="1" ht="19.5" customHeight="1">
      <c r="A446" s="1031" t="s">
        <v>54</v>
      </c>
      <c r="B446" s="1032"/>
      <c r="C446" s="1032"/>
      <c r="D446" s="1032"/>
      <c r="E446" s="1032"/>
      <c r="F446" s="1032"/>
      <c r="G446" s="1032"/>
      <c r="H446" s="1032"/>
      <c r="I446" s="1032"/>
      <c r="J446" s="1032"/>
      <c r="K446" s="1032"/>
      <c r="L446" s="1032"/>
      <c r="M446" s="1032"/>
      <c r="N446" s="1032"/>
      <c r="O446" s="1032"/>
      <c r="P446" s="1033"/>
      <c r="Q446" s="1018"/>
    </row>
    <row r="447" spans="1:17" ht="19.5" customHeight="1">
      <c r="A447" s="1034"/>
      <c r="B447" s="1035" t="s">
        <v>60</v>
      </c>
      <c r="C447" s="1036"/>
      <c r="D447" s="1036"/>
      <c r="E447" s="1036"/>
      <c r="F447" s="1036"/>
      <c r="G447" s="1036"/>
      <c r="H447" s="579"/>
      <c r="I447" s="1112"/>
      <c r="J447" s="1113"/>
      <c r="K447" s="1096"/>
      <c r="L447" s="1097"/>
      <c r="M447" s="1096"/>
      <c r="N447" s="1097"/>
      <c r="O447" s="1111">
        <v>10325996</v>
      </c>
      <c r="P447" s="1098"/>
    </row>
    <row r="448" spans="1:17" ht="19.5" customHeight="1">
      <c r="A448" s="1034"/>
      <c r="B448" s="1035" t="s">
        <v>61</v>
      </c>
      <c r="C448" s="1036"/>
      <c r="D448" s="1036"/>
      <c r="E448" s="1036"/>
      <c r="F448" s="1036"/>
      <c r="G448" s="1036"/>
      <c r="H448" s="579"/>
      <c r="I448" s="1112"/>
      <c r="J448" s="1113"/>
      <c r="K448" s="1096"/>
      <c r="L448" s="1097"/>
      <c r="M448" s="1096"/>
      <c r="N448" s="1097"/>
      <c r="O448" s="1096"/>
      <c r="P448" s="1098"/>
    </row>
    <row r="449" spans="1:17" ht="19.5" customHeight="1">
      <c r="A449" s="1034"/>
      <c r="B449" s="1042"/>
      <c r="C449" s="1042" t="s">
        <v>520</v>
      </c>
      <c r="D449" s="1036"/>
      <c r="E449" s="1043" t="s">
        <v>55</v>
      </c>
      <c r="F449" s="1043"/>
      <c r="G449" s="1044"/>
      <c r="H449" s="579"/>
      <c r="I449" s="1112"/>
      <c r="J449" s="1113"/>
      <c r="K449" s="1096"/>
      <c r="L449" s="1097"/>
      <c r="M449" s="1096"/>
      <c r="N449" s="1097"/>
      <c r="O449" s="1096"/>
      <c r="P449" s="1098"/>
    </row>
    <row r="450" spans="1:17" s="1052" customFormat="1" ht="19.5" customHeight="1">
      <c r="A450" s="1049"/>
      <c r="B450" s="1050"/>
      <c r="C450" s="1050"/>
      <c r="D450" s="1050" t="s">
        <v>393</v>
      </c>
      <c r="E450" s="1050"/>
      <c r="F450" s="1114" t="s">
        <v>301</v>
      </c>
      <c r="G450" s="1114"/>
      <c r="H450" s="1099"/>
      <c r="I450" s="1112"/>
      <c r="J450" s="1113"/>
      <c r="K450" s="1096">
        <v>1441715</v>
      </c>
      <c r="L450" s="1097"/>
      <c r="M450" s="1096"/>
      <c r="N450" s="1097"/>
      <c r="O450" s="1096"/>
      <c r="P450" s="1098"/>
      <c r="Q450" s="1051"/>
    </row>
    <row r="451" spans="1:17" s="1052" customFormat="1" ht="19.5" hidden="1" customHeight="1">
      <c r="A451" s="1049"/>
      <c r="B451" s="1050"/>
      <c r="C451" s="1050"/>
      <c r="D451" s="1050"/>
      <c r="E451" s="1050"/>
      <c r="F451" s="1125"/>
      <c r="G451" s="1125"/>
      <c r="H451" s="1099"/>
      <c r="I451" s="1112"/>
      <c r="J451" s="1113"/>
      <c r="K451" s="1096"/>
      <c r="L451" s="1097"/>
      <c r="M451" s="1096"/>
      <c r="N451" s="1097"/>
      <c r="O451" s="1096"/>
      <c r="P451" s="1098"/>
      <c r="Q451" s="1051"/>
    </row>
    <row r="452" spans="1:17" s="1052" customFormat="1" ht="19.5" customHeight="1">
      <c r="A452" s="1049"/>
      <c r="B452" s="1050"/>
      <c r="C452" s="1050"/>
      <c r="D452" s="1050" t="s">
        <v>532</v>
      </c>
      <c r="E452" s="1050"/>
      <c r="F452" s="1114" t="s">
        <v>243</v>
      </c>
      <c r="G452" s="1114"/>
      <c r="H452" s="1099"/>
      <c r="I452" s="1112"/>
      <c r="J452" s="1113"/>
      <c r="K452" s="1110">
        <v>17730</v>
      </c>
      <c r="L452" s="1097"/>
      <c r="M452" s="1096"/>
      <c r="N452" s="1097"/>
      <c r="O452" s="1096"/>
      <c r="P452" s="1098"/>
      <c r="Q452" s="1051"/>
    </row>
    <row r="453" spans="1:17" s="1052" customFormat="1" ht="19.5" hidden="1" customHeight="1">
      <c r="A453" s="1049"/>
      <c r="B453" s="1050"/>
      <c r="C453" s="1050"/>
      <c r="D453" s="1050"/>
      <c r="E453" s="1050"/>
      <c r="F453" s="1125"/>
      <c r="G453" s="1125"/>
      <c r="H453" s="1099"/>
      <c r="I453" s="1112"/>
      <c r="J453" s="1113"/>
      <c r="K453" s="1096"/>
      <c r="L453" s="1097"/>
      <c r="M453" s="1096"/>
      <c r="N453" s="1097"/>
      <c r="O453" s="1096"/>
      <c r="P453" s="1098"/>
      <c r="Q453" s="1051"/>
    </row>
    <row r="454" spans="1:17" s="1052" customFormat="1" ht="19.5" customHeight="1">
      <c r="A454" s="1053"/>
      <c r="B454" s="1050"/>
      <c r="C454" s="1050"/>
      <c r="D454" s="1050"/>
      <c r="E454" s="1043" t="s">
        <v>56</v>
      </c>
      <c r="F454" s="1043"/>
      <c r="G454" s="1044"/>
      <c r="H454" s="1099"/>
      <c r="I454" s="1112"/>
      <c r="J454" s="1113"/>
      <c r="K454" s="1096"/>
      <c r="L454" s="1097"/>
      <c r="M454" s="1096">
        <f>SUM(K449:K453)</f>
        <v>1459445</v>
      </c>
      <c r="N454" s="1097"/>
      <c r="O454" s="1096"/>
      <c r="P454" s="1098"/>
      <c r="Q454" s="1051"/>
    </row>
    <row r="455" spans="1:17" s="1052" customFormat="1" ht="19.5" customHeight="1">
      <c r="A455" s="1053"/>
      <c r="B455" s="1050"/>
      <c r="C455" s="1072" t="s">
        <v>399</v>
      </c>
      <c r="D455" s="1050"/>
      <c r="E455" s="1043" t="s">
        <v>304</v>
      </c>
      <c r="F455" s="1043"/>
      <c r="G455" s="1044"/>
      <c r="H455" s="1099"/>
      <c r="I455" s="1112"/>
      <c r="J455" s="1113"/>
      <c r="K455" s="1096"/>
      <c r="L455" s="1097"/>
      <c r="M455" s="1096"/>
      <c r="N455" s="1097"/>
      <c r="O455" s="1096"/>
      <c r="P455" s="1098"/>
      <c r="Q455" s="1051"/>
    </row>
    <row r="456" spans="1:17" s="1052" customFormat="1" ht="19.5" customHeight="1">
      <c r="A456" s="1049"/>
      <c r="B456" s="1050"/>
      <c r="C456" s="1050"/>
      <c r="D456" s="1050" t="s">
        <v>393</v>
      </c>
      <c r="E456" s="1050"/>
      <c r="F456" s="1114" t="s">
        <v>305</v>
      </c>
      <c r="G456" s="1114"/>
      <c r="H456" s="1099"/>
      <c r="I456" s="1112"/>
      <c r="J456" s="1113"/>
      <c r="K456" s="1110">
        <v>12374627</v>
      </c>
      <c r="L456" s="1097"/>
      <c r="M456" s="1096"/>
      <c r="N456" s="1097"/>
      <c r="O456" s="1096"/>
      <c r="P456" s="1098"/>
      <c r="Q456" s="1051"/>
    </row>
    <row r="457" spans="1:17" s="1052" customFormat="1" ht="19.5" customHeight="1">
      <c r="A457" s="1053"/>
      <c r="B457" s="1050"/>
      <c r="C457" s="1050"/>
      <c r="D457" s="1050"/>
      <c r="E457" s="1043" t="s">
        <v>306</v>
      </c>
      <c r="F457" s="1043"/>
      <c r="G457" s="1044"/>
      <c r="H457" s="1099"/>
      <c r="I457" s="1112"/>
      <c r="J457" s="1113"/>
      <c r="K457" s="1096"/>
      <c r="L457" s="1097"/>
      <c r="M457" s="1110">
        <f>SUM(K455:K456)</f>
        <v>12374627</v>
      </c>
      <c r="N457" s="1097"/>
      <c r="O457" s="1096"/>
      <c r="P457" s="1098"/>
      <c r="Q457" s="1051"/>
    </row>
    <row r="458" spans="1:17" s="1052" customFormat="1" ht="19.5" customHeight="1">
      <c r="A458" s="1053"/>
      <c r="B458" s="1042"/>
      <c r="C458" s="1042"/>
      <c r="D458" s="1050"/>
      <c r="E458" s="1043" t="s">
        <v>57</v>
      </c>
      <c r="F458" s="1043"/>
      <c r="G458" s="1044"/>
      <c r="H458" s="1099"/>
      <c r="I458" s="1112"/>
      <c r="J458" s="1113"/>
      <c r="K458" s="1096"/>
      <c r="L458" s="1097"/>
      <c r="M458" s="1096"/>
      <c r="N458" s="1097"/>
      <c r="O458" s="1110">
        <f>M454-M457</f>
        <v>-10915182</v>
      </c>
      <c r="P458" s="1098"/>
      <c r="Q458" s="1051"/>
    </row>
    <row r="459" spans="1:17" s="1052" customFormat="1" ht="19.5" customHeight="1">
      <c r="A459" s="1053"/>
      <c r="B459" s="1050"/>
      <c r="C459" s="1050"/>
      <c r="D459" s="1050"/>
      <c r="E459" s="1043" t="s">
        <v>58</v>
      </c>
      <c r="F459" s="1043"/>
      <c r="G459" s="1044"/>
      <c r="H459" s="1099"/>
      <c r="I459" s="1112"/>
      <c r="J459" s="1113"/>
      <c r="K459" s="1096"/>
      <c r="L459" s="1097"/>
      <c r="M459" s="1096"/>
      <c r="N459" s="1097"/>
      <c r="O459" s="1110">
        <f>SUM(O447,O458)</f>
        <v>-589186</v>
      </c>
      <c r="P459" s="1098"/>
      <c r="Q459" s="1051"/>
    </row>
    <row r="460" spans="1:17" s="1052" customFormat="1" ht="19.5" customHeight="1" thickBot="1">
      <c r="A460" s="1053"/>
      <c r="B460" s="1042"/>
      <c r="C460" s="1042"/>
      <c r="D460" s="1050"/>
      <c r="E460" s="1043" t="s">
        <v>59</v>
      </c>
      <c r="F460" s="1043"/>
      <c r="G460" s="1044"/>
      <c r="H460" s="1099"/>
      <c r="I460" s="1112"/>
      <c r="J460" s="1113"/>
      <c r="K460" s="1096"/>
      <c r="L460" s="1097"/>
      <c r="M460" s="1096"/>
      <c r="N460" s="1097"/>
      <c r="O460" s="1115">
        <f>SUM(O442,O459)</f>
        <v>27207556</v>
      </c>
      <c r="P460" s="1098"/>
      <c r="Q460" s="1051"/>
    </row>
    <row r="461" spans="1:17" ht="19.5" customHeight="1" thickTop="1">
      <c r="A461" s="631"/>
      <c r="B461" s="2"/>
      <c r="C461" s="2"/>
      <c r="D461" s="2"/>
      <c r="E461" s="2"/>
      <c r="F461" s="2"/>
      <c r="G461" s="2"/>
      <c r="H461" s="2"/>
      <c r="I461" s="1126"/>
      <c r="J461" s="1127"/>
      <c r="K461" s="1126"/>
      <c r="L461" s="1127"/>
      <c r="M461" s="1126"/>
      <c r="N461" s="1127"/>
      <c r="O461" s="1126"/>
      <c r="P461" s="1128"/>
    </row>
    <row r="462" spans="1:17" ht="19.5" customHeight="1">
      <c r="A462" s="631"/>
      <c r="B462" s="2"/>
      <c r="C462" s="2"/>
      <c r="D462" s="2"/>
      <c r="E462" s="2"/>
      <c r="F462" s="2"/>
      <c r="G462" s="2"/>
      <c r="H462" s="2"/>
      <c r="I462" s="1126"/>
      <c r="J462" s="1127"/>
      <c r="K462" s="1126"/>
      <c r="L462" s="1127"/>
      <c r="M462" s="1126"/>
      <c r="N462" s="1127"/>
      <c r="O462" s="1126"/>
      <c r="P462" s="1128"/>
    </row>
    <row r="463" spans="1:17" s="1052" customFormat="1" ht="19.5" customHeight="1">
      <c r="A463" s="1053"/>
      <c r="B463" s="1050"/>
      <c r="C463" s="1050"/>
      <c r="D463" s="1050"/>
      <c r="E463" s="1044"/>
      <c r="F463" s="1044"/>
      <c r="G463" s="1044"/>
      <c r="H463" s="1099"/>
      <c r="I463" s="1096"/>
      <c r="J463" s="1097"/>
      <c r="K463" s="1096"/>
      <c r="L463" s="1097"/>
      <c r="M463" s="1096"/>
      <c r="N463" s="1097"/>
      <c r="O463" s="1111"/>
      <c r="P463" s="1098"/>
      <c r="Q463" s="1051"/>
    </row>
    <row r="464" spans="1:17" s="1052" customFormat="1" ht="19.5" customHeight="1">
      <c r="A464" s="1053"/>
      <c r="B464" s="1050"/>
      <c r="C464" s="1050"/>
      <c r="D464" s="1050"/>
      <c r="E464" s="1044"/>
      <c r="F464" s="1044"/>
      <c r="G464" s="1044"/>
      <c r="H464" s="1099"/>
      <c r="I464" s="1096"/>
      <c r="J464" s="1097"/>
      <c r="K464" s="1096"/>
      <c r="L464" s="1097"/>
      <c r="M464" s="1096"/>
      <c r="N464" s="1097"/>
      <c r="O464" s="1111"/>
      <c r="P464" s="1098"/>
      <c r="Q464" s="1051"/>
    </row>
    <row r="465" spans="1:17" s="1052" customFormat="1" ht="19.5" customHeight="1">
      <c r="A465" s="1053"/>
      <c r="B465" s="1042"/>
      <c r="C465" s="1042"/>
      <c r="D465" s="1050"/>
      <c r="E465" s="1050"/>
      <c r="F465" s="1092"/>
      <c r="G465" s="1092"/>
      <c r="H465" s="1099"/>
      <c r="I465" s="1096"/>
      <c r="J465" s="1097"/>
      <c r="K465" s="1096"/>
      <c r="L465" s="1097"/>
      <c r="M465" s="1096"/>
      <c r="N465" s="1097"/>
      <c r="O465" s="1096"/>
      <c r="P465" s="1098"/>
      <c r="Q465" s="1051"/>
    </row>
    <row r="466" spans="1:17" s="1052" customFormat="1" ht="19.5" customHeight="1">
      <c r="A466" s="1053"/>
      <c r="B466" s="1042"/>
      <c r="C466" s="1042"/>
      <c r="D466" s="1050"/>
      <c r="E466" s="1050"/>
      <c r="F466" s="1092"/>
      <c r="G466" s="1092"/>
      <c r="H466" s="1099"/>
      <c r="I466" s="1096"/>
      <c r="J466" s="1097"/>
      <c r="K466" s="1096"/>
      <c r="L466" s="1097"/>
      <c r="M466" s="1096"/>
      <c r="N466" s="1097"/>
      <c r="O466" s="1096"/>
      <c r="P466" s="1098"/>
      <c r="Q466" s="1051"/>
    </row>
    <row r="467" spans="1:17" s="1052" customFormat="1" ht="19.5" customHeight="1">
      <c r="A467" s="1053"/>
      <c r="B467" s="1042"/>
      <c r="C467" s="1042"/>
      <c r="D467" s="1050"/>
      <c r="E467" s="1050"/>
      <c r="F467" s="1092"/>
      <c r="G467" s="1092"/>
      <c r="H467" s="1099"/>
      <c r="I467" s="1096"/>
      <c r="J467" s="1097"/>
      <c r="K467" s="1096"/>
      <c r="L467" s="1097"/>
      <c r="M467" s="1096"/>
      <c r="N467" s="1097"/>
      <c r="O467" s="1096"/>
      <c r="P467" s="1098"/>
      <c r="Q467" s="1051"/>
    </row>
    <row r="468" spans="1:17" s="1052" customFormat="1" ht="19.5" customHeight="1">
      <c r="A468" s="1053"/>
      <c r="B468" s="1042"/>
      <c r="C468" s="1042"/>
      <c r="D468" s="1050"/>
      <c r="E468" s="1050"/>
      <c r="F468" s="1092"/>
      <c r="G468" s="1092"/>
      <c r="H468" s="1099"/>
      <c r="I468" s="1096"/>
      <c r="J468" s="1097"/>
      <c r="K468" s="1096"/>
      <c r="L468" s="1097"/>
      <c r="M468" s="1096"/>
      <c r="N468" s="1097"/>
      <c r="O468" s="1096"/>
      <c r="P468" s="1098"/>
      <c r="Q468" s="1051"/>
    </row>
    <row r="469" spans="1:17" s="1052" customFormat="1" ht="19.5" customHeight="1">
      <c r="A469" s="1053"/>
      <c r="B469" s="1042"/>
      <c r="C469" s="1042"/>
      <c r="D469" s="1050"/>
      <c r="E469" s="1050"/>
      <c r="F469" s="1092"/>
      <c r="G469" s="1092"/>
      <c r="H469" s="1099"/>
      <c r="I469" s="1096"/>
      <c r="J469" s="1097"/>
      <c r="K469" s="1096"/>
      <c r="L469" s="1097"/>
      <c r="M469" s="1096"/>
      <c r="N469" s="1097"/>
      <c r="O469" s="1096"/>
      <c r="P469" s="1098"/>
      <c r="Q469" s="1051"/>
    </row>
    <row r="470" spans="1:17" s="1052" customFormat="1" ht="19.5" customHeight="1">
      <c r="A470" s="1053"/>
      <c r="B470" s="1042"/>
      <c r="C470" s="1042"/>
      <c r="D470" s="1050"/>
      <c r="E470" s="1050"/>
      <c r="F470" s="1092"/>
      <c r="G470" s="1092"/>
      <c r="H470" s="1099"/>
      <c r="I470" s="1096"/>
      <c r="J470" s="1097"/>
      <c r="K470" s="1096"/>
      <c r="L470" s="1097"/>
      <c r="M470" s="1096"/>
      <c r="N470" s="1097"/>
      <c r="O470" s="1096"/>
      <c r="P470" s="1098"/>
      <c r="Q470" s="1051"/>
    </row>
    <row r="471" spans="1:17" s="1052" customFormat="1" ht="19.5" customHeight="1">
      <c r="A471" s="1053"/>
      <c r="B471" s="1042"/>
      <c r="C471" s="1042"/>
      <c r="D471" s="1050"/>
      <c r="E471" s="1050"/>
      <c r="F471" s="1092"/>
      <c r="G471" s="1092"/>
      <c r="H471" s="1099"/>
      <c r="I471" s="1096"/>
      <c r="J471" s="1097"/>
      <c r="K471" s="1096"/>
      <c r="L471" s="1097"/>
      <c r="M471" s="1096"/>
      <c r="N471" s="1097"/>
      <c r="O471" s="1096"/>
      <c r="P471" s="1098"/>
      <c r="Q471" s="1051"/>
    </row>
    <row r="472" spans="1:17" ht="19.5" customHeight="1">
      <c r="A472" s="631"/>
      <c r="B472" s="2"/>
      <c r="C472" s="2"/>
      <c r="D472" s="2"/>
      <c r="E472" s="2"/>
      <c r="F472" s="2"/>
      <c r="G472" s="2"/>
      <c r="H472" s="2"/>
      <c r="I472" s="1126"/>
      <c r="J472" s="1127"/>
      <c r="K472" s="1126"/>
      <c r="L472" s="1127"/>
      <c r="M472" s="1126"/>
      <c r="N472" s="1127"/>
      <c r="O472" s="1126"/>
      <c r="P472" s="1128"/>
    </row>
    <row r="473" spans="1:17" ht="19.5" customHeight="1">
      <c r="A473" s="631"/>
      <c r="B473" s="2"/>
      <c r="C473" s="2"/>
      <c r="D473" s="2"/>
      <c r="E473" s="2"/>
      <c r="F473" s="2"/>
      <c r="G473" s="2"/>
      <c r="H473" s="2"/>
      <c r="I473" s="1126"/>
      <c r="J473" s="1127"/>
      <c r="K473" s="1126"/>
      <c r="L473" s="1127"/>
      <c r="M473" s="1126"/>
      <c r="N473" s="1127"/>
      <c r="O473" s="1126"/>
      <c r="P473" s="1128"/>
    </row>
    <row r="474" spans="1:17" ht="19.5" customHeight="1">
      <c r="A474" s="631"/>
      <c r="B474" s="2"/>
      <c r="C474" s="2"/>
      <c r="D474" s="2"/>
      <c r="E474" s="2"/>
      <c r="F474" s="2"/>
      <c r="G474" s="2"/>
      <c r="H474" s="2"/>
      <c r="I474" s="1126"/>
      <c r="J474" s="1127"/>
      <c r="K474" s="1126"/>
      <c r="L474" s="1127"/>
      <c r="M474" s="1126"/>
      <c r="N474" s="1127"/>
      <c r="O474" s="1126"/>
      <c r="P474" s="1128"/>
    </row>
    <row r="475" spans="1:17" s="654" customFormat="1" ht="9" customHeight="1" thickBot="1">
      <c r="A475" s="677"/>
      <c r="B475" s="678"/>
      <c r="C475" s="678"/>
      <c r="D475" s="679"/>
      <c r="E475" s="679"/>
      <c r="F475" s="680"/>
      <c r="G475" s="680"/>
      <c r="H475" s="679"/>
      <c r="I475" s="1137"/>
      <c r="J475" s="1137"/>
      <c r="K475" s="1137"/>
      <c r="L475" s="1137"/>
      <c r="M475" s="1137"/>
      <c r="N475" s="1137"/>
      <c r="O475" s="1137"/>
      <c r="P475" s="1120"/>
      <c r="Q475" s="1080"/>
    </row>
    <row r="476" spans="1:17" ht="48" customHeight="1">
      <c r="A476" s="1141"/>
      <c r="B476" s="1141"/>
      <c r="C476" s="1141"/>
      <c r="D476" s="1141"/>
      <c r="E476" s="1141"/>
      <c r="F476" s="1141"/>
      <c r="G476" s="1141"/>
      <c r="H476" s="1141"/>
      <c r="I476" s="1140"/>
      <c r="J476" s="1140"/>
      <c r="K476" s="1140"/>
      <c r="L476" s="1140"/>
      <c r="M476" s="1140"/>
      <c r="N476" s="1140"/>
      <c r="O476" s="1140"/>
      <c r="P476" s="1140"/>
    </row>
  </sheetData>
  <mergeCells count="315">
    <mergeCell ref="E19:F19"/>
    <mergeCell ref="F20:G20"/>
    <mergeCell ref="E21:F21"/>
    <mergeCell ref="F10:G10"/>
    <mergeCell ref="F11:G11"/>
    <mergeCell ref="F12:G12"/>
    <mergeCell ref="F13:G13"/>
    <mergeCell ref="F14:G14"/>
    <mergeCell ref="F15:G15"/>
    <mergeCell ref="A2:P2"/>
    <mergeCell ref="A3:P3"/>
    <mergeCell ref="A5:P5"/>
    <mergeCell ref="E7:F7"/>
    <mergeCell ref="F8:G8"/>
    <mergeCell ref="F9:G9"/>
    <mergeCell ref="F16:G16"/>
    <mergeCell ref="F17:G17"/>
    <mergeCell ref="E18:F18"/>
    <mergeCell ref="E22:F22"/>
    <mergeCell ref="F23:G23"/>
    <mergeCell ref="F24:G24"/>
    <mergeCell ref="F25:G25"/>
    <mergeCell ref="F26:G26"/>
    <mergeCell ref="F28:G28"/>
    <mergeCell ref="E45:F45"/>
    <mergeCell ref="F94:G94"/>
    <mergeCell ref="F95:G95"/>
    <mergeCell ref="E33:F33"/>
    <mergeCell ref="E35:F35"/>
    <mergeCell ref="E36:F36"/>
    <mergeCell ref="E46:F46"/>
    <mergeCell ref="F27:G27"/>
    <mergeCell ref="A61:P61"/>
    <mergeCell ref="E63:F63"/>
    <mergeCell ref="F64:G64"/>
    <mergeCell ref="E65:F65"/>
    <mergeCell ref="E39:F39"/>
    <mergeCell ref="E40:F40"/>
    <mergeCell ref="E41:F41"/>
    <mergeCell ref="E42:F42"/>
    <mergeCell ref="E43:F43"/>
    <mergeCell ref="E44:F44"/>
    <mergeCell ref="E37:F37"/>
    <mergeCell ref="E38:F38"/>
    <mergeCell ref="F73:G73"/>
    <mergeCell ref="E74:F74"/>
    <mergeCell ref="E75:F75"/>
    <mergeCell ref="E76:F76"/>
    <mergeCell ref="E77:F77"/>
    <mergeCell ref="E78:F78"/>
    <mergeCell ref="E66:F66"/>
    <mergeCell ref="F67:G67"/>
    <mergeCell ref="F68:G68"/>
    <mergeCell ref="E69:F69"/>
    <mergeCell ref="E70:F70"/>
    <mergeCell ref="E72:F72"/>
    <mergeCell ref="F86:G86"/>
    <mergeCell ref="F87:G87"/>
    <mergeCell ref="F90:G90"/>
    <mergeCell ref="F91:G91"/>
    <mergeCell ref="F92:G92"/>
    <mergeCell ref="F93:G93"/>
    <mergeCell ref="F79:G79"/>
    <mergeCell ref="E80:F80"/>
    <mergeCell ref="E81:F81"/>
    <mergeCell ref="E82:F82"/>
    <mergeCell ref="E83:F83"/>
    <mergeCell ref="E85:F85"/>
    <mergeCell ref="E104:F104"/>
    <mergeCell ref="F105:G105"/>
    <mergeCell ref="F106:G106"/>
    <mergeCell ref="F107:G107"/>
    <mergeCell ref="F108:G108"/>
    <mergeCell ref="E109:F109"/>
    <mergeCell ref="F96:G96"/>
    <mergeCell ref="F97:G97"/>
    <mergeCell ref="E98:F98"/>
    <mergeCell ref="E99:F99"/>
    <mergeCell ref="E100:F100"/>
    <mergeCell ref="A101:P101"/>
    <mergeCell ref="A119:P119"/>
    <mergeCell ref="A120:P120"/>
    <mergeCell ref="A122:P122"/>
    <mergeCell ref="E124:F124"/>
    <mergeCell ref="F125:G125"/>
    <mergeCell ref="F126:G126"/>
    <mergeCell ref="E110:F110"/>
    <mergeCell ref="F111:G111"/>
    <mergeCell ref="E112:F112"/>
    <mergeCell ref="E113:F113"/>
    <mergeCell ref="E114:F114"/>
    <mergeCell ref="E115:F115"/>
    <mergeCell ref="F133:G133"/>
    <mergeCell ref="F134:G134"/>
    <mergeCell ref="E135:F135"/>
    <mergeCell ref="E136:F136"/>
    <mergeCell ref="F137:G137"/>
    <mergeCell ref="E138:F138"/>
    <mergeCell ref="F127:G127"/>
    <mergeCell ref="F128:G128"/>
    <mergeCell ref="F129:G129"/>
    <mergeCell ref="F130:G130"/>
    <mergeCell ref="F131:G131"/>
    <mergeCell ref="F132:G132"/>
    <mergeCell ref="E150:F150"/>
    <mergeCell ref="E152:F152"/>
    <mergeCell ref="E153:F153"/>
    <mergeCell ref="E154:F154"/>
    <mergeCell ref="E155:F155"/>
    <mergeCell ref="E156:F156"/>
    <mergeCell ref="E139:F139"/>
    <mergeCell ref="F140:G140"/>
    <mergeCell ref="F142:G142"/>
    <mergeCell ref="F143:G143"/>
    <mergeCell ref="F145:G145"/>
    <mergeCell ref="E149:F149"/>
    <mergeCell ref="F144:G144"/>
    <mergeCell ref="F146:G146"/>
    <mergeCell ref="A179:P179"/>
    <mergeCell ref="E181:F181"/>
    <mergeCell ref="F182:G182"/>
    <mergeCell ref="E183:F183"/>
    <mergeCell ref="E184:F184"/>
    <mergeCell ref="F185:G185"/>
    <mergeCell ref="E157:F157"/>
    <mergeCell ref="E158:F158"/>
    <mergeCell ref="E159:F159"/>
    <mergeCell ref="E160:F160"/>
    <mergeCell ref="E161:F161"/>
    <mergeCell ref="E162:F162"/>
    <mergeCell ref="E193:F193"/>
    <mergeCell ref="E194:F194"/>
    <mergeCell ref="E195:F195"/>
    <mergeCell ref="F196:G196"/>
    <mergeCell ref="E197:F197"/>
    <mergeCell ref="E198:F198"/>
    <mergeCell ref="F186:G186"/>
    <mergeCell ref="E187:F187"/>
    <mergeCell ref="E188:F188"/>
    <mergeCell ref="E190:F190"/>
    <mergeCell ref="F191:G191"/>
    <mergeCell ref="E192:F192"/>
    <mergeCell ref="F209:G209"/>
    <mergeCell ref="F210:G210"/>
    <mergeCell ref="E217:F217"/>
    <mergeCell ref="E218:F218"/>
    <mergeCell ref="E219:F219"/>
    <mergeCell ref="A220:P220"/>
    <mergeCell ref="E199:F199"/>
    <mergeCell ref="E201:F201"/>
    <mergeCell ref="F202:G202"/>
    <mergeCell ref="F203:G203"/>
    <mergeCell ref="F205:G205"/>
    <mergeCell ref="F208:G208"/>
    <mergeCell ref="F213:G213"/>
    <mergeCell ref="F214:G214"/>
    <mergeCell ref="F216:G216"/>
    <mergeCell ref="F215:G215"/>
    <mergeCell ref="E231:F231"/>
    <mergeCell ref="E232:F232"/>
    <mergeCell ref="E233:F233"/>
    <mergeCell ref="E234:F234"/>
    <mergeCell ref="A241:P241"/>
    <mergeCell ref="A242:P242"/>
    <mergeCell ref="E223:F223"/>
    <mergeCell ref="F225:G225"/>
    <mergeCell ref="F227:G227"/>
    <mergeCell ref="E228:F228"/>
    <mergeCell ref="E229:F229"/>
    <mergeCell ref="F230:G230"/>
    <mergeCell ref="F251:G251"/>
    <mergeCell ref="F252:G252"/>
    <mergeCell ref="F253:G253"/>
    <mergeCell ref="F254:G254"/>
    <mergeCell ref="F255:G255"/>
    <mergeCell ref="E257:F257"/>
    <mergeCell ref="A244:P244"/>
    <mergeCell ref="E246:F246"/>
    <mergeCell ref="F247:G247"/>
    <mergeCell ref="F248:G248"/>
    <mergeCell ref="F249:G249"/>
    <mergeCell ref="F250:G250"/>
    <mergeCell ref="F267:G267"/>
    <mergeCell ref="E269:F269"/>
    <mergeCell ref="E273:F273"/>
    <mergeCell ref="E275:F275"/>
    <mergeCell ref="E276:F276"/>
    <mergeCell ref="E277:F277"/>
    <mergeCell ref="E258:F258"/>
    <mergeCell ref="F259:G259"/>
    <mergeCell ref="E260:F260"/>
    <mergeCell ref="E261:F261"/>
    <mergeCell ref="F264:G264"/>
    <mergeCell ref="F265:G265"/>
    <mergeCell ref="F266:G266"/>
    <mergeCell ref="F268:G268"/>
    <mergeCell ref="E284:F284"/>
    <mergeCell ref="E285:F285"/>
    <mergeCell ref="E302:F302"/>
    <mergeCell ref="A305:P305"/>
    <mergeCell ref="E307:F307"/>
    <mergeCell ref="F308:G308"/>
    <mergeCell ref="E278:F278"/>
    <mergeCell ref="E279:F279"/>
    <mergeCell ref="E280:F280"/>
    <mergeCell ref="E281:F281"/>
    <mergeCell ref="E282:F282"/>
    <mergeCell ref="E283:F283"/>
    <mergeCell ref="F317:G317"/>
    <mergeCell ref="E318:F318"/>
    <mergeCell ref="E319:F319"/>
    <mergeCell ref="E320:F320"/>
    <mergeCell ref="E321:F321"/>
    <mergeCell ref="F322:G322"/>
    <mergeCell ref="E309:F309"/>
    <mergeCell ref="E310:F310"/>
    <mergeCell ref="F311:G311"/>
    <mergeCell ref="E313:F313"/>
    <mergeCell ref="E314:F314"/>
    <mergeCell ref="E316:F316"/>
    <mergeCell ref="F330:G330"/>
    <mergeCell ref="F331:G331"/>
    <mergeCell ref="F335:G335"/>
    <mergeCell ref="F336:G336"/>
    <mergeCell ref="E339:F339"/>
    <mergeCell ref="E340:F340"/>
    <mergeCell ref="E323:F323"/>
    <mergeCell ref="E324:F324"/>
    <mergeCell ref="E325:F325"/>
    <mergeCell ref="E327:F327"/>
    <mergeCell ref="F328:G328"/>
    <mergeCell ref="F329:G329"/>
    <mergeCell ref="E350:F350"/>
    <mergeCell ref="E351:F351"/>
    <mergeCell ref="F352:G352"/>
    <mergeCell ref="E353:F353"/>
    <mergeCell ref="E354:F354"/>
    <mergeCell ref="E355:F355"/>
    <mergeCell ref="E341:F341"/>
    <mergeCell ref="A342:P342"/>
    <mergeCell ref="E345:F345"/>
    <mergeCell ref="F347:G347"/>
    <mergeCell ref="F348:G348"/>
    <mergeCell ref="F349:G349"/>
    <mergeCell ref="F374:G374"/>
    <mergeCell ref="F375:G375"/>
    <mergeCell ref="F376:G376"/>
    <mergeCell ref="F377:G377"/>
    <mergeCell ref="F378:G378"/>
    <mergeCell ref="F379:G379"/>
    <mergeCell ref="E356:F356"/>
    <mergeCell ref="A367:P367"/>
    <mergeCell ref="A368:P368"/>
    <mergeCell ref="A370:P370"/>
    <mergeCell ref="E372:F372"/>
    <mergeCell ref="F373:G373"/>
    <mergeCell ref="E391:F391"/>
    <mergeCell ref="E392:F392"/>
    <mergeCell ref="E394:F394"/>
    <mergeCell ref="E395:F395"/>
    <mergeCell ref="E396:F396"/>
    <mergeCell ref="E397:F397"/>
    <mergeCell ref="E383:F383"/>
    <mergeCell ref="E384:F384"/>
    <mergeCell ref="E386:F386"/>
    <mergeCell ref="E387:F387"/>
    <mergeCell ref="F389:G389"/>
    <mergeCell ref="F390:G390"/>
    <mergeCell ref="A409:P409"/>
    <mergeCell ref="E411:F411"/>
    <mergeCell ref="F412:G412"/>
    <mergeCell ref="E413:F413"/>
    <mergeCell ref="E414:F414"/>
    <mergeCell ref="F415:G415"/>
    <mergeCell ref="E398:F398"/>
    <mergeCell ref="E399:F399"/>
    <mergeCell ref="E400:F400"/>
    <mergeCell ref="E401:F401"/>
    <mergeCell ref="E402:F402"/>
    <mergeCell ref="E403:F403"/>
    <mergeCell ref="E425:F425"/>
    <mergeCell ref="F426:G426"/>
    <mergeCell ref="E427:F427"/>
    <mergeCell ref="E428:F428"/>
    <mergeCell ref="E429:F429"/>
    <mergeCell ref="E417:F417"/>
    <mergeCell ref="E418:F418"/>
    <mergeCell ref="E420:F420"/>
    <mergeCell ref="F421:G421"/>
    <mergeCell ref="E422:F422"/>
    <mergeCell ref="E423:F423"/>
    <mergeCell ref="E32:F32"/>
    <mergeCell ref="F204:G204"/>
    <mergeCell ref="E458:F458"/>
    <mergeCell ref="E459:F459"/>
    <mergeCell ref="E460:F460"/>
    <mergeCell ref="F450:G450"/>
    <mergeCell ref="F452:G452"/>
    <mergeCell ref="E454:F454"/>
    <mergeCell ref="E455:F455"/>
    <mergeCell ref="F456:G456"/>
    <mergeCell ref="E457:F457"/>
    <mergeCell ref="F439:G439"/>
    <mergeCell ref="E440:F440"/>
    <mergeCell ref="E441:F441"/>
    <mergeCell ref="E442:F442"/>
    <mergeCell ref="A446:P446"/>
    <mergeCell ref="E449:F449"/>
    <mergeCell ref="E431:F431"/>
    <mergeCell ref="F432:G432"/>
    <mergeCell ref="F433:G433"/>
    <mergeCell ref="F434:G434"/>
    <mergeCell ref="F435:G435"/>
    <mergeCell ref="F438:G438"/>
    <mergeCell ref="E424:F424"/>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15" manualBreakCount="15">
    <brk id="29" max="14" man="1"/>
    <brk id="59" max="14" man="1"/>
    <brk id="88" max="15" man="1"/>
    <brk id="117" max="15" man="1"/>
    <brk id="147" max="15" man="1"/>
    <brk id="177" max="14" man="1"/>
    <brk id="206" max="15" man="1"/>
    <brk id="239" max="15" man="1"/>
    <brk id="271" max="14" man="1"/>
    <brk id="303" max="14" man="1"/>
    <brk id="333" max="14" man="1"/>
    <brk id="365" max="15" man="1"/>
    <brk id="406" max="15" man="1"/>
    <brk id="407" max="15" man="1"/>
    <brk id="444"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4"/>
  <sheetViews>
    <sheetView showGridLines="0" view="pageBreakPreview" zoomScaleNormal="100" zoomScaleSheetLayoutView="100" workbookViewId="0">
      <selection sqref="A1:Q1"/>
    </sheetView>
  </sheetViews>
  <sheetFormatPr defaultColWidth="2.625" defaultRowHeight="13.5"/>
  <cols>
    <col min="1" max="1" width="2.125" style="26" customWidth="1"/>
    <col min="2" max="2" width="2.125" style="27" customWidth="1"/>
    <col min="3" max="7" width="2.125" style="26" customWidth="1"/>
    <col min="8" max="13" width="2.625" style="28"/>
    <col min="14" max="14" width="2.625" style="29"/>
    <col min="15" max="15" width="2.625" style="28"/>
    <col min="16" max="16" width="2.625" style="29" customWidth="1"/>
    <col min="17" max="17" width="2.625" style="28"/>
    <col min="18" max="53" width="2.625" style="11"/>
    <col min="54" max="54" width="2.625" style="11" customWidth="1"/>
    <col min="55" max="55" width="2.625" style="11"/>
    <col min="56" max="76" width="2.625" style="30"/>
    <col min="77" max="16384" width="2.625" style="11"/>
  </cols>
  <sheetData>
    <row r="1" spans="1:53" ht="15" customHeight="1">
      <c r="A1" s="366" t="s">
        <v>168</v>
      </c>
      <c r="B1" s="366"/>
      <c r="C1" s="366"/>
      <c r="D1" s="366"/>
      <c r="E1" s="366"/>
      <c r="F1" s="366"/>
      <c r="G1" s="366"/>
      <c r="H1" s="366"/>
      <c r="I1" s="366"/>
      <c r="J1" s="366"/>
      <c r="K1" s="366"/>
      <c r="L1" s="366"/>
      <c r="M1" s="366"/>
      <c r="N1" s="366"/>
      <c r="O1" s="366"/>
      <c r="P1" s="366"/>
      <c r="Q1" s="366"/>
    </row>
    <row r="2" spans="1:53" ht="15" customHeight="1">
      <c r="A2" s="3"/>
      <c r="B2" s="5" t="s">
        <v>406</v>
      </c>
      <c r="C2" s="3"/>
      <c r="D2" s="3" t="s">
        <v>370</v>
      </c>
      <c r="E2" s="3"/>
      <c r="F2" s="3"/>
      <c r="G2" s="3"/>
      <c r="H2" s="170"/>
      <c r="I2" s="170"/>
      <c r="J2" s="170"/>
      <c r="K2" s="170"/>
      <c r="L2" s="170"/>
      <c r="M2" s="170"/>
      <c r="N2" s="170"/>
      <c r="O2" s="170"/>
      <c r="P2" s="170"/>
      <c r="Q2" s="170"/>
    </row>
    <row r="3" spans="1:53" ht="15" customHeight="1">
      <c r="A3" s="3"/>
      <c r="B3" s="5"/>
      <c r="C3" s="5" t="s">
        <v>577</v>
      </c>
      <c r="D3" s="3"/>
      <c r="E3" s="3" t="s">
        <v>323</v>
      </c>
      <c r="F3" s="3"/>
      <c r="G3" s="170"/>
      <c r="H3" s="170"/>
      <c r="I3" s="170"/>
      <c r="J3" s="170"/>
      <c r="K3" s="170"/>
      <c r="L3" s="170"/>
      <c r="M3" s="170"/>
      <c r="N3" s="170"/>
      <c r="O3" s="170"/>
      <c r="P3" s="170"/>
      <c r="Q3" s="11"/>
    </row>
    <row r="4" spans="1:53" ht="15" customHeight="1">
      <c r="A4" s="3"/>
      <c r="B4" s="5"/>
      <c r="C4" s="3"/>
      <c r="D4" s="4" t="s">
        <v>391</v>
      </c>
      <c r="E4" s="4"/>
      <c r="F4" s="170" t="s">
        <v>324</v>
      </c>
      <c r="G4" s="170"/>
      <c r="H4" s="170"/>
      <c r="I4" s="170"/>
      <c r="J4" s="170"/>
      <c r="K4" s="170"/>
      <c r="L4" s="170"/>
      <c r="M4" s="170"/>
      <c r="N4" s="170"/>
      <c r="O4" s="170"/>
      <c r="P4" s="11"/>
      <c r="Q4" s="11"/>
    </row>
    <row r="5" spans="1:53" ht="15" customHeight="1">
      <c r="A5" s="3"/>
      <c r="B5" s="5"/>
      <c r="C5" s="3"/>
      <c r="D5" s="3"/>
      <c r="E5" s="3"/>
      <c r="F5" s="367" t="s">
        <v>409</v>
      </c>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c r="AW5" s="367"/>
      <c r="AX5" s="367"/>
      <c r="AY5" s="367"/>
      <c r="AZ5" s="367"/>
      <c r="BA5" s="367"/>
    </row>
    <row r="6" spans="1:53" ht="15" customHeight="1">
      <c r="A6" s="3"/>
      <c r="B6" s="3"/>
      <c r="C6" s="5" t="s">
        <v>410</v>
      </c>
      <c r="D6" s="3"/>
      <c r="E6" s="3" t="s">
        <v>371</v>
      </c>
      <c r="F6" s="3"/>
      <c r="G6" s="170"/>
      <c r="H6" s="170"/>
      <c r="I6" s="170"/>
      <c r="J6" s="170"/>
      <c r="K6" s="170"/>
      <c r="L6" s="170"/>
      <c r="M6" s="170"/>
      <c r="N6" s="170"/>
      <c r="O6" s="170"/>
      <c r="P6" s="170"/>
      <c r="Q6" s="11"/>
    </row>
    <row r="7" spans="1:53" ht="15" customHeight="1">
      <c r="A7" s="3"/>
      <c r="B7" s="5"/>
      <c r="C7" s="3"/>
      <c r="D7" s="3" t="s">
        <v>578</v>
      </c>
      <c r="E7" s="3"/>
      <c r="F7" s="170" t="s">
        <v>325</v>
      </c>
      <c r="G7" s="170"/>
      <c r="H7" s="170"/>
      <c r="I7" s="170"/>
      <c r="J7" s="170"/>
      <c r="K7" s="170"/>
      <c r="L7" s="170"/>
      <c r="M7" s="170"/>
      <c r="N7" s="170"/>
      <c r="O7" s="170"/>
      <c r="P7" s="11"/>
      <c r="Q7" s="11"/>
    </row>
    <row r="8" spans="1:53" ht="15" customHeight="1">
      <c r="A8" s="3"/>
      <c r="B8" s="5"/>
      <c r="C8" s="3"/>
      <c r="D8" s="3"/>
      <c r="E8" s="3"/>
      <c r="F8" s="170" t="s">
        <v>326</v>
      </c>
      <c r="G8" s="170"/>
      <c r="H8" s="170"/>
      <c r="I8" s="170"/>
      <c r="J8" s="170"/>
      <c r="K8" s="170"/>
      <c r="L8" s="170"/>
      <c r="M8" s="170"/>
      <c r="N8" s="170"/>
      <c r="O8" s="170"/>
      <c r="P8" s="11"/>
      <c r="Q8" s="11"/>
    </row>
    <row r="9" spans="1:53" ht="15" customHeight="1">
      <c r="A9" s="3"/>
      <c r="B9" s="5"/>
      <c r="C9" s="3"/>
      <c r="D9" s="3"/>
      <c r="E9" s="3"/>
      <c r="F9" s="170" t="s">
        <v>327</v>
      </c>
      <c r="G9" s="170"/>
      <c r="H9" s="170"/>
      <c r="I9" s="170"/>
      <c r="J9" s="170"/>
      <c r="K9" s="170"/>
      <c r="L9" s="170"/>
      <c r="M9" s="170"/>
      <c r="N9" s="170"/>
      <c r="O9" s="170"/>
      <c r="P9" s="11"/>
      <c r="Q9" s="11"/>
    </row>
    <row r="10" spans="1:53" ht="15" customHeight="1">
      <c r="A10" s="3"/>
      <c r="B10" s="5"/>
      <c r="C10" s="3"/>
      <c r="D10" s="3"/>
      <c r="E10" s="3"/>
      <c r="F10" s="170"/>
      <c r="G10" s="170" t="s">
        <v>18</v>
      </c>
      <c r="H10" s="170"/>
      <c r="I10" s="170"/>
      <c r="J10" s="170"/>
      <c r="K10" s="170" t="s">
        <v>412</v>
      </c>
      <c r="L10" s="170" t="s">
        <v>328</v>
      </c>
      <c r="M10" s="170"/>
      <c r="N10" s="170"/>
      <c r="O10" s="170"/>
      <c r="P10" s="11"/>
      <c r="Q10" s="11"/>
    </row>
    <row r="11" spans="1:53" ht="15" customHeight="1">
      <c r="A11" s="3"/>
      <c r="B11" s="5"/>
      <c r="C11" s="3"/>
      <c r="D11" s="3"/>
      <c r="E11" s="3"/>
      <c r="F11" s="170"/>
      <c r="G11" s="170" t="s">
        <v>20</v>
      </c>
      <c r="H11" s="170"/>
      <c r="I11" s="170"/>
      <c r="J11" s="170"/>
      <c r="K11" s="170" t="s">
        <v>412</v>
      </c>
      <c r="L11" s="170" t="s">
        <v>329</v>
      </c>
      <c r="M11" s="170"/>
      <c r="N11" s="170"/>
      <c r="O11" s="170"/>
      <c r="P11" s="11"/>
      <c r="Q11" s="11"/>
    </row>
    <row r="12" spans="1:53" ht="15" customHeight="1">
      <c r="A12" s="3"/>
      <c r="B12" s="5"/>
      <c r="C12" s="3"/>
      <c r="D12" s="3"/>
      <c r="E12" s="3"/>
      <c r="F12" s="170"/>
      <c r="G12" s="170" t="s">
        <v>288</v>
      </c>
      <c r="H12" s="170"/>
      <c r="I12" s="170"/>
      <c r="J12" s="170"/>
      <c r="K12" s="170" t="s">
        <v>412</v>
      </c>
      <c r="L12" s="170" t="s">
        <v>330</v>
      </c>
      <c r="M12" s="170"/>
      <c r="N12" s="170"/>
      <c r="O12" s="170"/>
      <c r="P12" s="11"/>
      <c r="Q12" s="11"/>
    </row>
    <row r="13" spans="1:53" ht="15" customHeight="1">
      <c r="A13" s="3"/>
      <c r="B13" s="3"/>
      <c r="C13" s="5" t="s">
        <v>413</v>
      </c>
      <c r="D13" s="3"/>
      <c r="E13" s="3" t="s">
        <v>331</v>
      </c>
      <c r="F13" s="3"/>
      <c r="G13" s="170"/>
      <c r="H13" s="170"/>
      <c r="I13" s="170"/>
      <c r="J13" s="170"/>
      <c r="K13" s="170"/>
      <c r="L13" s="170"/>
      <c r="M13" s="170"/>
      <c r="N13" s="170"/>
      <c r="O13" s="170"/>
      <c r="P13" s="170"/>
      <c r="Q13" s="11"/>
    </row>
    <row r="14" spans="1:53" ht="15" customHeight="1">
      <c r="A14" s="3"/>
      <c r="B14" s="5"/>
      <c r="C14" s="3"/>
      <c r="D14" s="3" t="s">
        <v>391</v>
      </c>
      <c r="E14" s="3"/>
      <c r="F14" s="170" t="s">
        <v>40</v>
      </c>
      <c r="G14" s="170"/>
      <c r="H14" s="170"/>
      <c r="I14" s="170"/>
      <c r="J14" s="170"/>
      <c r="K14" s="170"/>
      <c r="L14" s="170"/>
      <c r="M14" s="170"/>
      <c r="N14" s="170"/>
      <c r="O14" s="170"/>
      <c r="P14" s="11"/>
      <c r="Q14" s="11"/>
    </row>
    <row r="15" spans="1:53" ht="15" customHeight="1">
      <c r="A15" s="3"/>
      <c r="B15" s="5"/>
      <c r="C15" s="3"/>
      <c r="D15" s="3"/>
      <c r="E15" s="3"/>
      <c r="F15" s="170" t="s">
        <v>579</v>
      </c>
      <c r="G15" s="170"/>
      <c r="H15" s="170"/>
      <c r="I15" s="170"/>
      <c r="J15" s="170"/>
      <c r="K15" s="170"/>
      <c r="L15" s="170"/>
      <c r="M15" s="170"/>
      <c r="N15" s="170"/>
      <c r="O15" s="170"/>
      <c r="P15" s="11"/>
      <c r="Q15" s="11"/>
      <c r="AL15" s="142"/>
      <c r="AM15" s="142"/>
      <c r="AN15" s="142"/>
      <c r="AO15" s="142"/>
      <c r="AP15" s="142"/>
      <c r="AQ15" s="142"/>
      <c r="AR15" s="142"/>
      <c r="AS15" s="142"/>
      <c r="AT15" s="142"/>
      <c r="AU15" s="142"/>
      <c r="AV15" s="142"/>
      <c r="AW15" s="142"/>
      <c r="AX15" s="142"/>
      <c r="AY15" s="142"/>
    </row>
    <row r="16" spans="1:53" ht="15" customHeight="1">
      <c r="A16" s="3"/>
      <c r="B16" s="5"/>
      <c r="C16" s="3"/>
      <c r="D16" s="3" t="s">
        <v>580</v>
      </c>
      <c r="E16" s="3"/>
      <c r="F16" s="170" t="s">
        <v>45</v>
      </c>
      <c r="G16" s="170"/>
      <c r="H16" s="170"/>
      <c r="I16" s="170"/>
      <c r="J16" s="170"/>
      <c r="K16" s="170"/>
      <c r="L16" s="170"/>
      <c r="M16" s="170"/>
      <c r="N16" s="170"/>
      <c r="O16" s="170"/>
      <c r="P16" s="11"/>
      <c r="Q16" s="11"/>
    </row>
    <row r="17" spans="1:17" ht="15" customHeight="1">
      <c r="A17" s="3"/>
      <c r="B17" s="5"/>
      <c r="C17" s="3"/>
      <c r="D17" s="3"/>
      <c r="E17" s="3"/>
      <c r="F17" s="170" t="s">
        <v>473</v>
      </c>
      <c r="G17" s="170"/>
      <c r="H17" s="170"/>
      <c r="I17" s="170"/>
      <c r="J17" s="170"/>
      <c r="K17" s="170"/>
      <c r="L17" s="170"/>
      <c r="M17" s="170"/>
      <c r="N17" s="170"/>
      <c r="O17" s="170"/>
      <c r="P17" s="11"/>
      <c r="Q17" s="11"/>
    </row>
    <row r="18" spans="1:17" ht="15" customHeight="1">
      <c r="A18" s="3"/>
      <c r="B18" s="5"/>
      <c r="C18" s="3"/>
      <c r="D18" s="3"/>
      <c r="E18" s="3" t="s">
        <v>474</v>
      </c>
      <c r="F18" s="170"/>
      <c r="G18" s="170"/>
      <c r="H18" s="170"/>
      <c r="I18" s="170"/>
      <c r="J18" s="170"/>
      <c r="K18" s="170"/>
      <c r="L18" s="170"/>
      <c r="M18" s="170"/>
      <c r="N18" s="170"/>
      <c r="O18" s="170"/>
      <c r="P18" s="11"/>
      <c r="Q18" s="11"/>
    </row>
    <row r="19" spans="1:17" ht="15" customHeight="1">
      <c r="A19" s="3"/>
      <c r="B19" s="5"/>
      <c r="C19" s="3"/>
      <c r="D19" s="3" t="s">
        <v>581</v>
      </c>
      <c r="E19" s="3"/>
      <c r="F19" s="170" t="s">
        <v>332</v>
      </c>
      <c r="G19" s="170"/>
      <c r="H19" s="170"/>
      <c r="I19" s="170"/>
      <c r="J19" s="170"/>
      <c r="K19" s="170"/>
      <c r="L19" s="170"/>
      <c r="M19" s="170"/>
      <c r="N19" s="170"/>
      <c r="O19" s="170"/>
      <c r="P19" s="11"/>
      <c r="Q19" s="11"/>
    </row>
    <row r="20" spans="1:17" ht="15" customHeight="1">
      <c r="A20" s="3"/>
      <c r="B20" s="5"/>
      <c r="C20" s="3"/>
      <c r="D20" s="3"/>
      <c r="E20" s="3"/>
      <c r="F20" s="170" t="s">
        <v>549</v>
      </c>
      <c r="G20" s="170"/>
      <c r="H20" s="170"/>
      <c r="I20" s="170"/>
      <c r="J20" s="170"/>
      <c r="K20" s="170"/>
      <c r="L20" s="170"/>
      <c r="M20" s="170"/>
      <c r="N20" s="170"/>
      <c r="O20" s="170"/>
      <c r="P20" s="11"/>
      <c r="Q20" s="11"/>
    </row>
    <row r="21" spans="1:17" ht="15" customHeight="1">
      <c r="A21" s="3"/>
      <c r="B21" s="5"/>
      <c r="C21" s="3"/>
      <c r="D21" s="3"/>
      <c r="E21" s="3" t="s">
        <v>582</v>
      </c>
      <c r="F21" s="170"/>
      <c r="G21" s="170"/>
      <c r="H21" s="170"/>
      <c r="I21" s="170"/>
      <c r="J21" s="170"/>
      <c r="K21" s="170"/>
      <c r="L21" s="170"/>
      <c r="M21" s="170"/>
      <c r="N21" s="170"/>
      <c r="O21" s="170"/>
      <c r="P21" s="11"/>
      <c r="Q21" s="11"/>
    </row>
    <row r="22" spans="1:17" ht="15" hidden="1" customHeight="1">
      <c r="A22" s="3"/>
      <c r="B22" s="5"/>
      <c r="C22" s="3"/>
      <c r="D22" s="3"/>
      <c r="E22" s="3"/>
      <c r="F22" s="170"/>
      <c r="G22" s="170"/>
      <c r="H22" s="170"/>
      <c r="I22" s="170"/>
      <c r="J22" s="170"/>
      <c r="K22" s="170"/>
      <c r="L22" s="170"/>
      <c r="M22" s="170"/>
      <c r="N22" s="170"/>
      <c r="O22" s="170"/>
      <c r="P22" s="11"/>
      <c r="Q22" s="11"/>
    </row>
    <row r="23" spans="1:17" ht="15" hidden="1" customHeight="1">
      <c r="A23" s="3"/>
      <c r="B23" s="5"/>
      <c r="C23" s="3"/>
      <c r="D23" s="3"/>
      <c r="E23" s="3"/>
      <c r="F23" s="170"/>
      <c r="G23" s="170"/>
      <c r="H23" s="170"/>
      <c r="I23" s="170"/>
      <c r="J23" s="170"/>
      <c r="K23" s="170"/>
      <c r="L23" s="170"/>
      <c r="M23" s="170"/>
      <c r="N23" s="170"/>
      <c r="O23" s="170"/>
      <c r="P23" s="11"/>
      <c r="Q23" s="11"/>
    </row>
    <row r="24" spans="1:17" ht="15" customHeight="1">
      <c r="A24" s="3"/>
      <c r="B24" s="3"/>
      <c r="C24" s="5" t="s">
        <v>414</v>
      </c>
      <c r="D24" s="3"/>
      <c r="E24" s="3" t="s">
        <v>583</v>
      </c>
      <c r="F24" s="3"/>
      <c r="G24" s="170"/>
      <c r="H24" s="170"/>
      <c r="I24" s="170"/>
      <c r="J24" s="170"/>
      <c r="K24" s="170"/>
      <c r="L24" s="170"/>
      <c r="M24" s="170"/>
      <c r="N24" s="170"/>
      <c r="O24" s="170"/>
      <c r="P24" s="170"/>
      <c r="Q24" s="11"/>
    </row>
    <row r="25" spans="1:17" ht="15" customHeight="1">
      <c r="A25" s="3"/>
      <c r="B25" s="5"/>
      <c r="C25" s="3"/>
      <c r="D25" s="3"/>
      <c r="E25" s="3" t="s">
        <v>405</v>
      </c>
      <c r="F25" s="3"/>
      <c r="G25" s="170"/>
      <c r="H25" s="170"/>
      <c r="I25" s="170"/>
      <c r="J25" s="170"/>
      <c r="K25" s="170"/>
      <c r="L25" s="170"/>
      <c r="M25" s="170"/>
      <c r="N25" s="170"/>
      <c r="O25" s="170"/>
      <c r="P25" s="170"/>
      <c r="Q25" s="11"/>
    </row>
    <row r="26" spans="1:17" ht="15" customHeight="1">
      <c r="A26" s="3"/>
      <c r="B26" s="5"/>
      <c r="C26" s="3"/>
      <c r="D26" s="3" t="s">
        <v>475</v>
      </c>
      <c r="E26" s="3"/>
      <c r="F26" s="3"/>
      <c r="G26" s="170"/>
      <c r="H26" s="170"/>
      <c r="I26" s="170"/>
      <c r="J26" s="170"/>
      <c r="K26" s="170"/>
      <c r="L26" s="170"/>
      <c r="M26" s="170"/>
      <c r="N26" s="170"/>
      <c r="O26" s="170"/>
      <c r="P26" s="170"/>
      <c r="Q26" s="11"/>
    </row>
    <row r="27" spans="1:17" ht="15" customHeight="1">
      <c r="A27" s="3"/>
      <c r="B27" s="5"/>
      <c r="C27" s="3" t="s">
        <v>415</v>
      </c>
      <c r="D27" s="3"/>
      <c r="E27" s="3" t="s">
        <v>416</v>
      </c>
      <c r="F27" s="3"/>
      <c r="G27" s="170"/>
      <c r="H27" s="170"/>
      <c r="I27" s="170"/>
      <c r="J27" s="170"/>
      <c r="K27" s="170"/>
      <c r="L27" s="170"/>
      <c r="M27" s="170"/>
      <c r="N27" s="170"/>
      <c r="O27" s="170"/>
      <c r="P27" s="170"/>
      <c r="Q27" s="11"/>
    </row>
    <row r="28" spans="1:17" ht="15" customHeight="1">
      <c r="A28" s="3"/>
      <c r="B28" s="5"/>
      <c r="C28" s="3"/>
      <c r="D28" s="3"/>
      <c r="E28" s="3" t="s">
        <v>417</v>
      </c>
      <c r="F28" s="3"/>
      <c r="G28" s="170"/>
      <c r="H28" s="170"/>
      <c r="I28" s="170"/>
      <c r="J28" s="170"/>
      <c r="K28" s="170"/>
      <c r="L28" s="170"/>
      <c r="M28" s="170"/>
      <c r="N28" s="170"/>
      <c r="O28" s="170"/>
      <c r="P28" s="170"/>
      <c r="Q28" s="11"/>
    </row>
    <row r="29" spans="1:17" ht="15" customHeight="1">
      <c r="A29" s="3"/>
      <c r="B29" s="5"/>
      <c r="C29" s="3"/>
      <c r="D29" s="3" t="s">
        <v>391</v>
      </c>
      <c r="E29" s="3"/>
      <c r="F29" s="3" t="s">
        <v>563</v>
      </c>
      <c r="G29" s="170"/>
      <c r="H29" s="170"/>
      <c r="I29" s="170"/>
      <c r="J29" s="170"/>
      <c r="K29" s="170"/>
      <c r="L29" s="170"/>
      <c r="M29" s="170"/>
      <c r="N29" s="170"/>
      <c r="O29" s="170"/>
      <c r="P29" s="170"/>
      <c r="Q29" s="11"/>
    </row>
    <row r="30" spans="1:17" ht="15" customHeight="1">
      <c r="A30" s="3"/>
      <c r="B30" s="5"/>
      <c r="C30" s="3"/>
      <c r="D30" s="3" t="s">
        <v>399</v>
      </c>
      <c r="E30" s="3"/>
      <c r="F30" s="3" t="s">
        <v>564</v>
      </c>
      <c r="G30" s="170"/>
      <c r="H30" s="170"/>
      <c r="I30" s="170"/>
      <c r="J30" s="170"/>
      <c r="K30" s="170"/>
      <c r="L30" s="170"/>
      <c r="M30" s="170"/>
      <c r="N30" s="170"/>
      <c r="O30" s="170"/>
      <c r="P30" s="170"/>
      <c r="Q30" s="11"/>
    </row>
    <row r="31" spans="1:17" ht="15" customHeight="1">
      <c r="A31" s="3"/>
      <c r="B31" s="5"/>
      <c r="C31" s="3"/>
      <c r="D31" s="3" t="s">
        <v>400</v>
      </c>
      <c r="E31" s="3"/>
      <c r="F31" s="3" t="s">
        <v>565</v>
      </c>
      <c r="G31" s="170"/>
      <c r="H31" s="170"/>
      <c r="I31" s="170"/>
      <c r="J31" s="170"/>
      <c r="K31" s="170"/>
      <c r="L31" s="170"/>
      <c r="M31" s="170"/>
      <c r="N31" s="170"/>
      <c r="O31" s="170"/>
      <c r="P31" s="170"/>
      <c r="Q31" s="11"/>
    </row>
    <row r="32" spans="1:17" ht="15" customHeight="1">
      <c r="A32" s="3"/>
      <c r="B32" s="5" t="s">
        <v>418</v>
      </c>
      <c r="C32" s="3"/>
      <c r="D32" s="3" t="s">
        <v>419</v>
      </c>
      <c r="E32" s="3"/>
      <c r="F32" s="3"/>
      <c r="G32" s="3"/>
      <c r="H32" s="170"/>
      <c r="I32" s="170"/>
      <c r="J32" s="170"/>
      <c r="K32" s="170"/>
      <c r="L32" s="170"/>
      <c r="M32" s="170"/>
      <c r="N32" s="170"/>
      <c r="O32" s="170"/>
      <c r="P32" s="170"/>
      <c r="Q32" s="170"/>
    </row>
    <row r="33" spans="1:17" ht="15" customHeight="1">
      <c r="A33" s="3"/>
      <c r="B33" s="3"/>
      <c r="C33" s="3" t="s">
        <v>407</v>
      </c>
      <c r="D33" s="3"/>
      <c r="E33" s="3" t="s">
        <v>333</v>
      </c>
      <c r="F33" s="3"/>
      <c r="G33" s="170"/>
      <c r="H33" s="170"/>
      <c r="I33" s="170"/>
      <c r="J33" s="170"/>
      <c r="K33" s="170"/>
      <c r="L33" s="170"/>
      <c r="M33" s="170"/>
      <c r="N33" s="170"/>
      <c r="O33" s="170"/>
      <c r="P33" s="170"/>
      <c r="Q33" s="11"/>
    </row>
    <row r="34" spans="1:17" ht="15" customHeight="1">
      <c r="A34" s="3"/>
      <c r="B34" s="5"/>
      <c r="C34" s="3"/>
      <c r="D34" s="3"/>
      <c r="E34" s="3" t="s">
        <v>334</v>
      </c>
      <c r="F34" s="3"/>
      <c r="G34" s="170"/>
      <c r="H34" s="170"/>
      <c r="I34" s="170"/>
      <c r="J34" s="170"/>
      <c r="K34" s="170"/>
      <c r="L34" s="170"/>
      <c r="M34" s="170"/>
      <c r="N34" s="170"/>
      <c r="O34" s="170"/>
      <c r="P34" s="170"/>
      <c r="Q34" s="11"/>
    </row>
    <row r="35" spans="1:17" ht="15" customHeight="1">
      <c r="A35" s="3"/>
    </row>
    <row r="36" spans="1:17" ht="14.25" hidden="1" customHeight="1">
      <c r="A36" s="3"/>
      <c r="B36" s="3"/>
      <c r="C36" s="3"/>
      <c r="D36" s="3"/>
      <c r="E36" s="3"/>
      <c r="F36" s="3"/>
      <c r="G36" s="170"/>
      <c r="H36" s="170"/>
      <c r="I36" s="170"/>
      <c r="J36" s="170"/>
      <c r="K36" s="170"/>
      <c r="L36" s="170"/>
      <c r="M36" s="170"/>
      <c r="N36" s="170"/>
      <c r="O36" s="170"/>
      <c r="P36" s="170"/>
      <c r="Q36" s="11"/>
    </row>
    <row r="37" spans="1:17" ht="14.25" hidden="1" customHeight="1">
      <c r="A37" s="3"/>
      <c r="B37" s="5"/>
      <c r="C37" s="3"/>
      <c r="D37" s="3"/>
      <c r="E37" s="3"/>
      <c r="F37" s="3"/>
      <c r="G37" s="170"/>
      <c r="H37" s="170"/>
      <c r="I37" s="170"/>
      <c r="J37" s="170"/>
      <c r="K37" s="170"/>
      <c r="L37" s="170"/>
      <c r="M37" s="170"/>
      <c r="N37" s="170"/>
      <c r="O37" s="170"/>
      <c r="P37" s="170"/>
      <c r="Q37" s="11"/>
    </row>
    <row r="38" spans="1:17" ht="15" customHeight="1">
      <c r="A38" s="3"/>
      <c r="B38" s="5"/>
      <c r="C38" s="3"/>
      <c r="D38" s="3"/>
      <c r="E38" s="3"/>
      <c r="F38" s="3"/>
      <c r="G38" s="3"/>
      <c r="H38" s="170"/>
      <c r="I38" s="170"/>
      <c r="J38" s="170"/>
      <c r="K38" s="170"/>
      <c r="L38" s="170"/>
      <c r="M38" s="170"/>
      <c r="N38" s="170"/>
      <c r="O38" s="170"/>
      <c r="P38" s="170"/>
      <c r="Q38" s="170"/>
    </row>
    <row r="39" spans="1:17" ht="15" customHeight="1">
      <c r="A39" s="3"/>
      <c r="B39" s="5" t="s">
        <v>420</v>
      </c>
      <c r="C39" s="3"/>
      <c r="D39" s="3" t="s">
        <v>421</v>
      </c>
      <c r="E39" s="3"/>
      <c r="F39" s="3"/>
      <c r="G39" s="3"/>
      <c r="H39" s="170"/>
      <c r="I39" s="170"/>
      <c r="J39" s="170"/>
      <c r="K39" s="170"/>
      <c r="L39" s="170"/>
      <c r="M39" s="170"/>
      <c r="N39" s="170"/>
      <c r="O39" s="170"/>
      <c r="P39" s="170"/>
      <c r="Q39" s="170"/>
    </row>
    <row r="40" spans="1:17" ht="15" customHeight="1">
      <c r="A40" s="3"/>
      <c r="B40" s="3"/>
      <c r="C40" s="3" t="s">
        <v>407</v>
      </c>
      <c r="D40" s="3"/>
      <c r="E40" s="3" t="s">
        <v>335</v>
      </c>
      <c r="F40" s="3"/>
      <c r="G40" s="170"/>
      <c r="H40" s="170"/>
      <c r="I40" s="170"/>
      <c r="J40" s="170"/>
      <c r="K40" s="170"/>
      <c r="L40" s="170"/>
      <c r="M40" s="170"/>
      <c r="N40" s="170"/>
      <c r="O40" s="170"/>
      <c r="P40" s="170"/>
      <c r="Q40" s="11"/>
    </row>
    <row r="41" spans="1:17" ht="15" customHeight="1">
      <c r="A41" s="3"/>
      <c r="B41" s="5"/>
      <c r="C41" s="3"/>
      <c r="D41" s="3"/>
      <c r="E41" s="3" t="s">
        <v>366</v>
      </c>
      <c r="F41" s="3"/>
      <c r="G41" s="3"/>
      <c r="H41" s="170"/>
      <c r="I41" s="170"/>
      <c r="J41" s="170"/>
      <c r="K41" s="170"/>
      <c r="L41" s="170"/>
      <c r="M41" s="170"/>
      <c r="N41" s="170"/>
      <c r="O41" s="170"/>
      <c r="P41" s="170"/>
      <c r="Q41" s="170"/>
    </row>
    <row r="42" spans="1:17" ht="15" customHeight="1">
      <c r="A42" s="3"/>
      <c r="B42" s="5"/>
      <c r="C42" s="3"/>
      <c r="D42" s="3" t="s">
        <v>622</v>
      </c>
      <c r="E42" s="3"/>
      <c r="F42" s="3"/>
      <c r="G42" s="3"/>
      <c r="H42" s="170"/>
      <c r="I42" s="170"/>
      <c r="J42" s="170"/>
      <c r="K42" s="170"/>
      <c r="L42" s="170"/>
      <c r="M42" s="170"/>
      <c r="N42" s="170"/>
      <c r="O42" s="170"/>
      <c r="P42" s="170"/>
      <c r="Q42" s="11"/>
    </row>
    <row r="43" spans="1:17" ht="14.25" hidden="1" customHeight="1">
      <c r="A43" s="3"/>
      <c r="B43" s="5"/>
      <c r="C43" s="3"/>
      <c r="D43" s="3"/>
      <c r="E43" s="3"/>
      <c r="F43" s="3"/>
      <c r="G43" s="3"/>
      <c r="H43" s="170"/>
      <c r="I43" s="170"/>
      <c r="J43" s="170"/>
      <c r="K43" s="170"/>
      <c r="L43" s="170"/>
      <c r="M43" s="170"/>
      <c r="N43" s="170"/>
      <c r="O43" s="170"/>
      <c r="P43" s="170"/>
      <c r="Q43" s="170"/>
    </row>
    <row r="44" spans="1:17" ht="14.25" hidden="1" customHeight="1">
      <c r="A44" s="3"/>
      <c r="B44" s="5"/>
      <c r="C44" s="3"/>
      <c r="D44" s="3"/>
      <c r="E44" s="3"/>
      <c r="F44" s="3"/>
      <c r="G44" s="3"/>
      <c r="H44" s="170"/>
      <c r="I44" s="170"/>
      <c r="J44" s="170"/>
      <c r="K44" s="170"/>
      <c r="L44" s="170"/>
      <c r="M44" s="170"/>
      <c r="N44" s="170"/>
      <c r="O44" s="170"/>
      <c r="P44" s="170"/>
      <c r="Q44" s="170"/>
    </row>
    <row r="45" spans="1:17" ht="14.25" hidden="1" customHeight="1">
      <c r="A45" s="3"/>
      <c r="B45" s="5"/>
      <c r="C45" s="3"/>
      <c r="D45" s="3"/>
      <c r="E45" s="3"/>
      <c r="F45" s="3"/>
      <c r="G45" s="3"/>
      <c r="H45" s="170"/>
      <c r="I45" s="170"/>
      <c r="J45" s="170"/>
      <c r="K45" s="170"/>
      <c r="L45" s="170"/>
      <c r="M45" s="170"/>
      <c r="N45" s="170"/>
      <c r="O45" s="170"/>
      <c r="P45" s="170"/>
      <c r="Q45" s="170"/>
    </row>
    <row r="46" spans="1:17" ht="14.25" hidden="1" customHeight="1">
      <c r="A46" s="3"/>
      <c r="B46" s="5"/>
      <c r="C46" s="3"/>
      <c r="D46" s="3"/>
      <c r="E46" s="3"/>
      <c r="F46" s="3"/>
      <c r="G46" s="3"/>
      <c r="H46" s="170"/>
      <c r="I46" s="170"/>
      <c r="J46" s="170"/>
      <c r="K46" s="170"/>
      <c r="L46" s="170"/>
      <c r="M46" s="170"/>
      <c r="N46" s="170"/>
      <c r="O46" s="170"/>
      <c r="P46" s="170"/>
      <c r="Q46" s="170"/>
    </row>
    <row r="47" spans="1:17" ht="15" customHeight="1">
      <c r="A47" s="3"/>
      <c r="B47" s="5" t="s">
        <v>422</v>
      </c>
      <c r="C47" s="3"/>
      <c r="D47" s="3" t="s">
        <v>372</v>
      </c>
      <c r="E47" s="3"/>
      <c r="F47" s="3"/>
      <c r="G47" s="3"/>
      <c r="H47" s="170"/>
      <c r="I47" s="170"/>
      <c r="J47" s="170"/>
      <c r="K47" s="170"/>
      <c r="L47" s="170"/>
      <c r="M47" s="170"/>
      <c r="N47" s="170"/>
      <c r="O47" s="170"/>
      <c r="P47" s="170"/>
      <c r="Q47" s="170"/>
    </row>
    <row r="48" spans="1:17" ht="15" customHeight="1">
      <c r="A48" s="3"/>
      <c r="B48" s="5"/>
      <c r="C48" s="3" t="s">
        <v>407</v>
      </c>
      <c r="D48" s="3"/>
      <c r="E48" s="3" t="s">
        <v>337</v>
      </c>
      <c r="F48" s="3"/>
      <c r="G48" s="3"/>
      <c r="H48" s="170"/>
      <c r="I48" s="170"/>
      <c r="J48" s="170"/>
      <c r="K48" s="170"/>
      <c r="L48" s="170"/>
      <c r="M48" s="170"/>
      <c r="N48" s="170"/>
      <c r="O48" s="170"/>
      <c r="P48" s="170"/>
      <c r="Q48" s="170"/>
    </row>
    <row r="49" spans="1:76" ht="15" customHeight="1">
      <c r="A49" s="3"/>
      <c r="B49" s="3"/>
      <c r="C49" s="5"/>
      <c r="D49" s="3"/>
      <c r="E49" s="3" t="s">
        <v>423</v>
      </c>
      <c r="F49" s="3"/>
      <c r="G49" s="3"/>
      <c r="H49" s="3"/>
      <c r="I49" s="170"/>
      <c r="J49" s="170"/>
      <c r="K49" s="170"/>
      <c r="L49" s="170"/>
      <c r="M49" s="170"/>
      <c r="N49" s="170"/>
      <c r="O49" s="170"/>
      <c r="P49" s="170"/>
      <c r="Q49" s="170"/>
      <c r="R49" s="170"/>
    </row>
    <row r="50" spans="1:76" ht="15" customHeight="1">
      <c r="A50" s="3"/>
      <c r="B50" s="3"/>
      <c r="C50" s="5"/>
      <c r="D50" s="3" t="s">
        <v>424</v>
      </c>
      <c r="E50" s="3"/>
      <c r="F50" s="3"/>
      <c r="G50" s="3"/>
      <c r="H50" s="3"/>
      <c r="I50" s="170"/>
      <c r="J50" s="170"/>
      <c r="K50" s="170"/>
      <c r="L50" s="170"/>
      <c r="M50" s="170"/>
      <c r="N50" s="170"/>
      <c r="O50" s="170"/>
      <c r="P50" s="170"/>
      <c r="Q50" s="170"/>
      <c r="R50" s="170"/>
    </row>
    <row r="51" spans="1:76" ht="15" customHeight="1">
      <c r="A51" s="3"/>
      <c r="B51" s="3"/>
      <c r="C51" s="5"/>
      <c r="D51" s="3"/>
      <c r="E51" s="3" t="s">
        <v>338</v>
      </c>
      <c r="F51" s="3"/>
      <c r="G51" s="3"/>
      <c r="H51" s="3"/>
      <c r="I51" s="170"/>
      <c r="J51" s="170"/>
      <c r="K51" s="170"/>
      <c r="L51" s="170"/>
      <c r="M51" s="170"/>
      <c r="N51" s="170"/>
      <c r="O51" s="170"/>
      <c r="P51" s="170"/>
      <c r="Q51" s="170"/>
      <c r="R51" s="170"/>
    </row>
    <row r="52" spans="1:76" ht="15" customHeight="1">
      <c r="A52" s="3"/>
      <c r="B52" s="3"/>
      <c r="C52" s="5"/>
      <c r="D52" s="3" t="s">
        <v>339</v>
      </c>
      <c r="E52" s="3"/>
      <c r="F52" s="3"/>
      <c r="G52" s="3"/>
      <c r="H52" s="3"/>
      <c r="I52" s="170"/>
      <c r="J52" s="170"/>
      <c r="K52" s="170"/>
      <c r="L52" s="170"/>
      <c r="M52" s="170"/>
      <c r="N52" s="170"/>
      <c r="O52" s="170"/>
      <c r="P52" s="170"/>
      <c r="Q52" s="170"/>
      <c r="R52" s="170"/>
    </row>
    <row r="53" spans="1:76" ht="15" customHeight="1">
      <c r="A53" s="3"/>
      <c r="B53" s="3"/>
      <c r="C53" s="5"/>
      <c r="D53" s="3"/>
      <c r="E53" s="3" t="s">
        <v>336</v>
      </c>
      <c r="F53" s="3"/>
      <c r="G53" s="3"/>
      <c r="H53" s="3"/>
      <c r="I53" s="170"/>
      <c r="J53" s="170"/>
      <c r="K53" s="170"/>
      <c r="L53" s="170"/>
      <c r="M53" s="170"/>
      <c r="N53" s="170"/>
      <c r="O53" s="170"/>
      <c r="P53" s="170"/>
      <c r="Q53" s="170"/>
      <c r="R53" s="170"/>
    </row>
    <row r="54" spans="1:76" ht="3" customHeight="1">
      <c r="A54" s="3"/>
      <c r="B54" s="5"/>
      <c r="C54" s="3"/>
      <c r="D54" s="3"/>
      <c r="E54" s="3"/>
      <c r="F54" s="3"/>
      <c r="G54" s="3"/>
      <c r="H54" s="170"/>
      <c r="I54" s="170"/>
      <c r="J54" s="170"/>
      <c r="K54" s="170"/>
      <c r="L54" s="170"/>
      <c r="M54" s="170"/>
      <c r="N54" s="170"/>
      <c r="O54" s="170"/>
      <c r="P54" s="170"/>
      <c r="Q54" s="170"/>
    </row>
    <row r="55" spans="1:76" s="22" customFormat="1" ht="15" customHeight="1">
      <c r="A55" s="3"/>
      <c r="B55" s="5"/>
      <c r="C55" s="3"/>
      <c r="D55" s="3"/>
      <c r="E55" s="1143" t="s">
        <v>340</v>
      </c>
      <c r="F55" s="1144"/>
      <c r="G55" s="1144"/>
      <c r="H55" s="1144"/>
      <c r="I55" s="1144"/>
      <c r="J55" s="1144"/>
      <c r="K55" s="1144"/>
      <c r="L55" s="1144"/>
      <c r="M55" s="1144"/>
      <c r="N55" s="1144"/>
      <c r="O55" s="1144"/>
      <c r="P55" s="1144"/>
      <c r="Q55" s="1145"/>
      <c r="R55" s="1146" t="s">
        <v>344</v>
      </c>
      <c r="S55" s="1147"/>
      <c r="T55" s="1147"/>
      <c r="U55" s="1147"/>
      <c r="V55" s="1147"/>
      <c r="W55" s="1147"/>
      <c r="X55" s="1147"/>
      <c r="Y55" s="1147"/>
      <c r="Z55" s="1147"/>
      <c r="AA55" s="1147"/>
      <c r="AB55" s="1147"/>
      <c r="AC55" s="1147"/>
      <c r="AD55" s="1147"/>
      <c r="AE55" s="1147"/>
      <c r="AF55" s="1147"/>
      <c r="AG55" s="1147"/>
      <c r="AH55" s="1147"/>
      <c r="AI55" s="1147"/>
      <c r="AJ55" s="1147"/>
      <c r="AK55" s="1147"/>
      <c r="AL55" s="1148"/>
      <c r="AM55" s="171"/>
      <c r="AN55" s="171"/>
      <c r="AO55" s="171"/>
      <c r="AP55" s="171"/>
      <c r="AQ55" s="171"/>
      <c r="AR55" s="171"/>
      <c r="AS55" s="171"/>
      <c r="AT55" s="171"/>
      <c r="AU55" s="171"/>
      <c r="AV55" s="171"/>
      <c r="AW55" s="171"/>
      <c r="AX55" s="171"/>
      <c r="AY55" s="171"/>
      <c r="AZ55" s="171"/>
      <c r="BA55" s="171"/>
      <c r="BD55" s="31"/>
      <c r="BE55" s="31"/>
      <c r="BF55" s="31"/>
      <c r="BG55" s="31"/>
      <c r="BH55" s="31"/>
      <c r="BI55" s="31"/>
      <c r="BJ55" s="31"/>
      <c r="BK55" s="31"/>
      <c r="BL55" s="31"/>
      <c r="BM55" s="31"/>
      <c r="BN55" s="31"/>
      <c r="BO55" s="31"/>
      <c r="BP55" s="31"/>
      <c r="BQ55" s="31"/>
      <c r="BR55" s="31"/>
      <c r="BS55" s="31"/>
      <c r="BT55" s="31"/>
      <c r="BU55" s="31"/>
      <c r="BV55" s="31"/>
      <c r="BW55" s="31"/>
      <c r="BX55" s="31"/>
    </row>
    <row r="56" spans="1:76" s="22" customFormat="1" ht="15" customHeight="1">
      <c r="A56" s="3"/>
      <c r="B56" s="5"/>
      <c r="C56" s="3"/>
      <c r="D56" s="3"/>
      <c r="E56" s="1149" t="s">
        <v>341</v>
      </c>
      <c r="F56" s="1150"/>
      <c r="G56" s="1150"/>
      <c r="H56" s="1150"/>
      <c r="I56" s="1150"/>
      <c r="J56" s="1150"/>
      <c r="K56" s="1150"/>
      <c r="L56" s="1150"/>
      <c r="M56" s="1150"/>
      <c r="N56" s="1150"/>
      <c r="O56" s="1150"/>
      <c r="P56" s="1150"/>
      <c r="Q56" s="1151"/>
      <c r="R56" s="1152" t="s">
        <v>345</v>
      </c>
      <c r="S56" s="1153"/>
      <c r="T56" s="1153"/>
      <c r="U56" s="1153"/>
      <c r="V56" s="1153"/>
      <c r="W56" s="1153"/>
      <c r="X56" s="1153"/>
      <c r="Y56" s="1153"/>
      <c r="Z56" s="1153"/>
      <c r="AA56" s="1153"/>
      <c r="AB56" s="1153"/>
      <c r="AC56" s="1153"/>
      <c r="AD56" s="1153"/>
      <c r="AE56" s="1153"/>
      <c r="AF56" s="1153"/>
      <c r="AG56" s="1153"/>
      <c r="AH56" s="1153"/>
      <c r="AI56" s="1153"/>
      <c r="AJ56" s="1153"/>
      <c r="AK56" s="1153"/>
      <c r="AL56" s="1154"/>
      <c r="AM56" s="171"/>
      <c r="AN56" s="171"/>
      <c r="AO56" s="171"/>
      <c r="AP56" s="171"/>
      <c r="AQ56" s="171"/>
      <c r="AR56" s="171"/>
      <c r="AS56" s="171"/>
      <c r="AT56" s="171"/>
      <c r="AU56" s="171"/>
      <c r="AV56" s="171"/>
      <c r="AW56" s="171"/>
      <c r="AX56" s="171"/>
      <c r="AY56" s="171"/>
      <c r="AZ56" s="171"/>
      <c r="BA56" s="171"/>
      <c r="BD56" s="31"/>
      <c r="BE56" s="31"/>
      <c r="BF56" s="31"/>
      <c r="BG56" s="31"/>
      <c r="BH56" s="31"/>
      <c r="BI56" s="31"/>
      <c r="BJ56" s="31"/>
      <c r="BK56" s="31"/>
      <c r="BL56" s="31"/>
      <c r="BM56" s="31"/>
      <c r="BN56" s="31"/>
      <c r="BO56" s="31"/>
      <c r="BP56" s="31"/>
      <c r="BQ56" s="31"/>
      <c r="BR56" s="31"/>
      <c r="BS56" s="31"/>
      <c r="BT56" s="31"/>
      <c r="BU56" s="31"/>
      <c r="BV56" s="31"/>
      <c r="BW56" s="31"/>
      <c r="BX56" s="31"/>
    </row>
    <row r="57" spans="1:76" s="22" customFormat="1" ht="15" customHeight="1">
      <c r="A57" s="3"/>
      <c r="B57" s="5"/>
      <c r="C57" s="3"/>
      <c r="D57" s="3"/>
      <c r="E57" s="1149" t="s">
        <v>342</v>
      </c>
      <c r="F57" s="1150"/>
      <c r="G57" s="1150"/>
      <c r="H57" s="1150"/>
      <c r="I57" s="1150"/>
      <c r="J57" s="1150"/>
      <c r="K57" s="1150"/>
      <c r="L57" s="1150"/>
      <c r="M57" s="1150"/>
      <c r="N57" s="1150"/>
      <c r="O57" s="1150"/>
      <c r="P57" s="1150"/>
      <c r="Q57" s="1151"/>
      <c r="R57" s="1152" t="s">
        <v>346</v>
      </c>
      <c r="S57" s="1153"/>
      <c r="T57" s="1153"/>
      <c r="U57" s="1153"/>
      <c r="V57" s="1153"/>
      <c r="W57" s="1153"/>
      <c r="X57" s="1153"/>
      <c r="Y57" s="1153"/>
      <c r="Z57" s="1153"/>
      <c r="AA57" s="1153"/>
      <c r="AB57" s="1153"/>
      <c r="AC57" s="1153"/>
      <c r="AD57" s="1153"/>
      <c r="AE57" s="1153"/>
      <c r="AF57" s="1153"/>
      <c r="AG57" s="1153"/>
      <c r="AH57" s="1153"/>
      <c r="AI57" s="1153"/>
      <c r="AJ57" s="1153"/>
      <c r="AK57" s="1153"/>
      <c r="AL57" s="1154"/>
      <c r="AM57" s="171"/>
      <c r="AN57" s="171"/>
      <c r="AO57" s="171"/>
      <c r="AP57" s="171"/>
      <c r="AQ57" s="171"/>
      <c r="AR57" s="171"/>
      <c r="AS57" s="171"/>
      <c r="AT57" s="171"/>
      <c r="AU57" s="171"/>
      <c r="AV57" s="171"/>
      <c r="AW57" s="171"/>
      <c r="AX57" s="171"/>
      <c r="AY57" s="171"/>
      <c r="AZ57" s="171"/>
      <c r="BA57" s="171"/>
      <c r="BD57" s="31"/>
      <c r="BE57" s="31"/>
      <c r="BF57" s="31"/>
      <c r="BG57" s="31"/>
      <c r="BH57" s="31"/>
      <c r="BI57" s="31"/>
      <c r="BJ57" s="31"/>
      <c r="BK57" s="31"/>
      <c r="BL57" s="31"/>
      <c r="BM57" s="31"/>
      <c r="BN57" s="31"/>
      <c r="BO57" s="31"/>
      <c r="BP57" s="31"/>
      <c r="BQ57" s="31"/>
      <c r="BR57" s="31"/>
      <c r="BS57" s="31"/>
      <c r="BT57" s="31"/>
      <c r="BU57" s="31"/>
      <c r="BV57" s="31"/>
      <c r="BW57" s="31"/>
      <c r="BX57" s="31"/>
    </row>
    <row r="58" spans="1:76" s="22" customFormat="1" ht="15" customHeight="1">
      <c r="A58" s="3"/>
      <c r="B58" s="5"/>
      <c r="C58" s="3"/>
      <c r="D58" s="3"/>
      <c r="E58" s="1155" t="s">
        <v>343</v>
      </c>
      <c r="F58" s="1156"/>
      <c r="G58" s="1156"/>
      <c r="H58" s="1156"/>
      <c r="I58" s="1156"/>
      <c r="J58" s="1156"/>
      <c r="K58" s="1156"/>
      <c r="L58" s="1156"/>
      <c r="M58" s="1156"/>
      <c r="N58" s="1156"/>
      <c r="O58" s="1156"/>
      <c r="P58" s="1156"/>
      <c r="Q58" s="1157"/>
      <c r="R58" s="1152" t="s">
        <v>347</v>
      </c>
      <c r="S58" s="1153"/>
      <c r="T58" s="1153"/>
      <c r="U58" s="1153"/>
      <c r="V58" s="1153"/>
      <c r="W58" s="1153"/>
      <c r="X58" s="1153"/>
      <c r="Y58" s="1153"/>
      <c r="Z58" s="1153"/>
      <c r="AA58" s="1153"/>
      <c r="AB58" s="1153"/>
      <c r="AC58" s="1153"/>
      <c r="AD58" s="1153"/>
      <c r="AE58" s="1153"/>
      <c r="AF58" s="1153"/>
      <c r="AG58" s="1153"/>
      <c r="AH58" s="1153"/>
      <c r="AI58" s="1153"/>
      <c r="AJ58" s="1153"/>
      <c r="AK58" s="1153"/>
      <c r="AL58" s="1154"/>
      <c r="AM58" s="171"/>
      <c r="AN58" s="171"/>
      <c r="AO58" s="171"/>
      <c r="AP58" s="171"/>
      <c r="AQ58" s="171"/>
      <c r="AR58" s="171"/>
      <c r="AS58" s="171"/>
      <c r="AT58" s="171"/>
      <c r="AU58" s="171"/>
      <c r="AV58" s="171"/>
      <c r="AW58" s="171"/>
      <c r="AX58" s="171"/>
      <c r="AY58" s="171"/>
      <c r="AZ58" s="171"/>
      <c r="BA58" s="171"/>
      <c r="BD58" s="31"/>
      <c r="BE58" s="31"/>
      <c r="BF58" s="31"/>
      <c r="BG58" s="31"/>
      <c r="BH58" s="31"/>
      <c r="BI58" s="31"/>
      <c r="BJ58" s="31"/>
      <c r="BK58" s="31"/>
      <c r="BL58" s="31"/>
      <c r="BM58" s="31"/>
      <c r="BN58" s="31"/>
      <c r="BO58" s="31"/>
      <c r="BP58" s="31"/>
      <c r="BQ58" s="31"/>
      <c r="BR58" s="31"/>
      <c r="BS58" s="31"/>
      <c r="BT58" s="31"/>
      <c r="BU58" s="31"/>
      <c r="BV58" s="31"/>
      <c r="BW58" s="31"/>
      <c r="BX58" s="31"/>
    </row>
    <row r="59" spans="1:76" ht="3" customHeight="1">
      <c r="A59" s="3"/>
      <c r="B59" s="5"/>
      <c r="C59" s="3"/>
      <c r="D59" s="3"/>
      <c r="E59" s="3"/>
      <c r="F59" s="3"/>
      <c r="G59" s="3"/>
      <c r="H59" s="170"/>
      <c r="I59" s="170"/>
      <c r="J59" s="170"/>
      <c r="K59" s="170"/>
      <c r="L59" s="170"/>
      <c r="M59" s="170"/>
      <c r="N59" s="170"/>
      <c r="O59" s="170"/>
      <c r="P59" s="170"/>
      <c r="Q59" s="170"/>
    </row>
    <row r="60" spans="1:76" ht="15" customHeight="1">
      <c r="A60" s="3"/>
      <c r="B60" s="5"/>
      <c r="C60" s="3" t="s">
        <v>410</v>
      </c>
      <c r="D60" s="3"/>
      <c r="E60" s="3" t="s">
        <v>455</v>
      </c>
      <c r="F60" s="3"/>
      <c r="G60" s="3"/>
      <c r="H60" s="170"/>
      <c r="I60" s="170"/>
      <c r="J60" s="170"/>
      <c r="K60" s="170"/>
      <c r="L60" s="170"/>
      <c r="M60" s="170"/>
      <c r="N60" s="170"/>
      <c r="O60" s="170"/>
      <c r="P60" s="170"/>
      <c r="Q60" s="170"/>
    </row>
    <row r="61" spans="1:76" ht="15" customHeight="1">
      <c r="A61" s="3"/>
      <c r="B61" s="5"/>
      <c r="C61" s="3"/>
      <c r="D61" s="3"/>
      <c r="E61" s="3" t="s">
        <v>654</v>
      </c>
      <c r="F61" s="3"/>
      <c r="G61" s="3"/>
      <c r="H61" s="170"/>
      <c r="I61" s="170"/>
      <c r="J61" s="170"/>
      <c r="K61" s="170"/>
      <c r="L61" s="170"/>
      <c r="M61" s="170"/>
      <c r="N61" s="170"/>
      <c r="O61" s="170"/>
      <c r="P61" s="170"/>
      <c r="Q61" s="170"/>
      <c r="BB61" s="23" t="s">
        <v>373</v>
      </c>
    </row>
    <row r="62" spans="1:76" ht="3" customHeight="1">
      <c r="A62" s="3"/>
      <c r="B62" s="5"/>
      <c r="C62" s="3"/>
      <c r="D62" s="3"/>
      <c r="E62" s="3"/>
      <c r="F62" s="3"/>
      <c r="G62" s="3"/>
      <c r="H62" s="170"/>
      <c r="I62" s="170"/>
      <c r="J62" s="170"/>
      <c r="K62" s="170"/>
      <c r="L62" s="170"/>
      <c r="M62" s="170"/>
      <c r="N62" s="170"/>
      <c r="O62" s="170"/>
      <c r="P62" s="170"/>
      <c r="Q62" s="170"/>
    </row>
    <row r="63" spans="1:76" ht="15" customHeight="1">
      <c r="A63" s="3"/>
      <c r="B63" s="5"/>
      <c r="C63" s="3"/>
      <c r="D63" s="3"/>
      <c r="E63" s="14"/>
      <c r="F63" s="15"/>
      <c r="G63" s="15"/>
      <c r="H63" s="16"/>
      <c r="I63" s="16"/>
      <c r="J63" s="16"/>
      <c r="K63" s="16"/>
      <c r="L63" s="16"/>
      <c r="M63" s="16"/>
      <c r="N63" s="17"/>
      <c r="O63" s="357" t="s">
        <v>341</v>
      </c>
      <c r="P63" s="358"/>
      <c r="Q63" s="358"/>
      <c r="R63" s="358"/>
      <c r="S63" s="358"/>
      <c r="T63" s="358"/>
      <c r="U63" s="358"/>
      <c r="V63" s="358"/>
      <c r="W63" s="358"/>
      <c r="X63" s="359"/>
      <c r="Y63" s="360" t="s">
        <v>342</v>
      </c>
      <c r="Z63" s="361"/>
      <c r="AA63" s="361"/>
      <c r="AB63" s="361"/>
      <c r="AC63" s="361"/>
      <c r="AD63" s="361"/>
      <c r="AE63" s="361"/>
      <c r="AF63" s="361"/>
      <c r="AG63" s="361"/>
      <c r="AH63" s="362"/>
      <c r="AI63" s="357" t="s">
        <v>354</v>
      </c>
      <c r="AJ63" s="358"/>
      <c r="AK63" s="358"/>
      <c r="AL63" s="358"/>
      <c r="AM63" s="358"/>
      <c r="AN63" s="358"/>
      <c r="AO63" s="358"/>
      <c r="AP63" s="358"/>
      <c r="AQ63" s="358"/>
      <c r="AR63" s="359"/>
      <c r="AS63" s="363" t="s">
        <v>204</v>
      </c>
      <c r="AT63" s="364"/>
      <c r="AU63" s="364"/>
      <c r="AV63" s="364"/>
      <c r="AW63" s="364"/>
      <c r="AX63" s="364"/>
      <c r="AY63" s="364"/>
      <c r="AZ63" s="364"/>
      <c r="BA63" s="364"/>
      <c r="BB63" s="365"/>
    </row>
    <row r="64" spans="1:76" ht="15" customHeight="1">
      <c r="A64" s="3"/>
      <c r="B64" s="5"/>
      <c r="C64" s="3"/>
      <c r="D64" s="3"/>
      <c r="E64" s="121" t="s">
        <v>307</v>
      </c>
      <c r="F64" s="6"/>
      <c r="G64" s="6"/>
      <c r="H64" s="6"/>
      <c r="I64" s="6"/>
      <c r="J64" s="6"/>
      <c r="K64" s="6"/>
      <c r="L64" s="6"/>
      <c r="M64" s="6"/>
      <c r="N64" s="7"/>
      <c r="O64" s="8"/>
      <c r="P64" s="9"/>
      <c r="Q64" s="9"/>
      <c r="R64" s="355">
        <v>22589349</v>
      </c>
      <c r="S64" s="355"/>
      <c r="T64" s="355"/>
      <c r="U64" s="355"/>
      <c r="V64" s="355"/>
      <c r="W64" s="355"/>
      <c r="X64" s="356"/>
      <c r="Y64" s="8"/>
      <c r="Z64" s="9"/>
      <c r="AA64" s="9"/>
      <c r="AB64" s="355">
        <v>5781816</v>
      </c>
      <c r="AC64" s="355"/>
      <c r="AD64" s="355"/>
      <c r="AE64" s="355"/>
      <c r="AF64" s="355"/>
      <c r="AG64" s="355"/>
      <c r="AH64" s="356"/>
      <c r="AI64" s="8"/>
      <c r="AJ64" s="9"/>
      <c r="AK64" s="9"/>
      <c r="AL64" s="355">
        <v>62282</v>
      </c>
      <c r="AM64" s="355"/>
      <c r="AN64" s="355"/>
      <c r="AO64" s="355"/>
      <c r="AP64" s="355"/>
      <c r="AQ64" s="355"/>
      <c r="AR64" s="356"/>
      <c r="AS64" s="8"/>
      <c r="AT64" s="9"/>
      <c r="AU64" s="9"/>
      <c r="AV64" s="355">
        <f>SUM(R64,AB64,AL64)</f>
        <v>28433447</v>
      </c>
      <c r="AW64" s="355"/>
      <c r="AX64" s="355"/>
      <c r="AY64" s="355"/>
      <c r="AZ64" s="355"/>
      <c r="BA64" s="355"/>
      <c r="BB64" s="356"/>
    </row>
    <row r="65" spans="1:54" ht="15" customHeight="1">
      <c r="A65" s="3"/>
      <c r="B65" s="5"/>
      <c r="C65" s="3"/>
      <c r="D65" s="3"/>
      <c r="E65" s="121" t="s">
        <v>312</v>
      </c>
      <c r="F65" s="6"/>
      <c r="G65" s="6"/>
      <c r="H65" s="6"/>
      <c r="I65" s="6"/>
      <c r="J65" s="6"/>
      <c r="K65" s="6"/>
      <c r="L65" s="6"/>
      <c r="M65" s="6"/>
      <c r="N65" s="7"/>
      <c r="O65" s="8"/>
      <c r="P65" s="9"/>
      <c r="Q65" s="9"/>
      <c r="R65" s="355">
        <v>22983844</v>
      </c>
      <c r="S65" s="355"/>
      <c r="T65" s="355"/>
      <c r="U65" s="355"/>
      <c r="V65" s="355"/>
      <c r="W65" s="355"/>
      <c r="X65" s="356"/>
      <c r="Y65" s="8"/>
      <c r="Z65" s="9"/>
      <c r="AA65" s="9"/>
      <c r="AB65" s="355">
        <v>7667177</v>
      </c>
      <c r="AC65" s="355"/>
      <c r="AD65" s="355"/>
      <c r="AE65" s="355"/>
      <c r="AF65" s="355"/>
      <c r="AG65" s="355"/>
      <c r="AH65" s="356"/>
      <c r="AI65" s="8"/>
      <c r="AJ65" s="9"/>
      <c r="AK65" s="9"/>
      <c r="AL65" s="355">
        <v>1991007</v>
      </c>
      <c r="AM65" s="355"/>
      <c r="AN65" s="355"/>
      <c r="AO65" s="355"/>
      <c r="AP65" s="355"/>
      <c r="AQ65" s="355"/>
      <c r="AR65" s="356"/>
      <c r="AS65" s="8"/>
      <c r="AT65" s="9"/>
      <c r="AU65" s="9"/>
      <c r="AV65" s="355">
        <f t="shared" ref="AV65:AV73" si="0">SUM(R65,AB65,AL65)</f>
        <v>32642028</v>
      </c>
      <c r="AW65" s="355"/>
      <c r="AX65" s="355"/>
      <c r="AY65" s="355"/>
      <c r="AZ65" s="355"/>
      <c r="BA65" s="355"/>
      <c r="BB65" s="356"/>
    </row>
    <row r="66" spans="1:54" ht="15" customHeight="1">
      <c r="A66" s="3"/>
      <c r="B66" s="5"/>
      <c r="C66" s="3"/>
      <c r="D66" s="3"/>
      <c r="E66" s="121" t="s">
        <v>348</v>
      </c>
      <c r="F66" s="6"/>
      <c r="G66" s="6"/>
      <c r="H66" s="6"/>
      <c r="I66" s="6"/>
      <c r="J66" s="6"/>
      <c r="K66" s="6"/>
      <c r="L66" s="6"/>
      <c r="M66" s="6"/>
      <c r="N66" s="7"/>
      <c r="O66" s="8"/>
      <c r="P66" s="9"/>
      <c r="Q66" s="9"/>
      <c r="R66" s="355">
        <f>R64-R65</f>
        <v>-394495</v>
      </c>
      <c r="S66" s="355"/>
      <c r="T66" s="355"/>
      <c r="U66" s="355"/>
      <c r="V66" s="355"/>
      <c r="W66" s="355"/>
      <c r="X66" s="356"/>
      <c r="Y66" s="8"/>
      <c r="Z66" s="9"/>
      <c r="AA66" s="9"/>
      <c r="AB66" s="355">
        <f>AB64-AB65</f>
        <v>-1885361</v>
      </c>
      <c r="AC66" s="355"/>
      <c r="AD66" s="355"/>
      <c r="AE66" s="355"/>
      <c r="AF66" s="355"/>
      <c r="AG66" s="355"/>
      <c r="AH66" s="356"/>
      <c r="AI66" s="8"/>
      <c r="AJ66" s="9"/>
      <c r="AK66" s="9"/>
      <c r="AL66" s="355">
        <f>AL64-AL65</f>
        <v>-1928725</v>
      </c>
      <c r="AM66" s="355"/>
      <c r="AN66" s="355"/>
      <c r="AO66" s="355"/>
      <c r="AP66" s="355"/>
      <c r="AQ66" s="355"/>
      <c r="AR66" s="356"/>
      <c r="AS66" s="8"/>
      <c r="AT66" s="9"/>
      <c r="AU66" s="9"/>
      <c r="AV66" s="355">
        <f>SUM(R66,AB66,AL66)</f>
        <v>-4208581</v>
      </c>
      <c r="AW66" s="355"/>
      <c r="AX66" s="355"/>
      <c r="AY66" s="355"/>
      <c r="AZ66" s="355"/>
      <c r="BA66" s="355"/>
      <c r="BB66" s="356"/>
    </row>
    <row r="67" spans="1:54" ht="15" customHeight="1">
      <c r="A67" s="3"/>
      <c r="B67" s="5"/>
      <c r="C67" s="3"/>
      <c r="D67" s="3"/>
      <c r="E67" s="121" t="s">
        <v>349</v>
      </c>
      <c r="F67" s="6"/>
      <c r="G67" s="6"/>
      <c r="H67" s="6"/>
      <c r="I67" s="6"/>
      <c r="J67" s="6"/>
      <c r="K67" s="6"/>
      <c r="L67" s="6"/>
      <c r="M67" s="6"/>
      <c r="N67" s="7"/>
      <c r="O67" s="8"/>
      <c r="P67" s="9"/>
      <c r="Q67" s="9"/>
      <c r="R67" s="355">
        <v>330764</v>
      </c>
      <c r="S67" s="355"/>
      <c r="T67" s="355"/>
      <c r="U67" s="355"/>
      <c r="V67" s="355"/>
      <c r="W67" s="355"/>
      <c r="X67" s="356"/>
      <c r="Y67" s="8"/>
      <c r="Z67" s="9"/>
      <c r="AA67" s="9"/>
      <c r="AB67" s="355">
        <v>-3773</v>
      </c>
      <c r="AC67" s="355"/>
      <c r="AD67" s="355"/>
      <c r="AE67" s="355"/>
      <c r="AF67" s="355"/>
      <c r="AG67" s="355"/>
      <c r="AH67" s="356"/>
      <c r="AI67" s="8"/>
      <c r="AJ67" s="9"/>
      <c r="AK67" s="9"/>
      <c r="AL67" s="355">
        <v>-4243</v>
      </c>
      <c r="AM67" s="355"/>
      <c r="AN67" s="355"/>
      <c r="AO67" s="355"/>
      <c r="AP67" s="355"/>
      <c r="AQ67" s="355"/>
      <c r="AR67" s="356"/>
      <c r="AS67" s="8"/>
      <c r="AT67" s="9"/>
      <c r="AU67" s="9"/>
      <c r="AV67" s="355">
        <f t="shared" si="0"/>
        <v>322748</v>
      </c>
      <c r="AW67" s="355"/>
      <c r="AX67" s="355"/>
      <c r="AY67" s="355"/>
      <c r="AZ67" s="355"/>
      <c r="BA67" s="355"/>
      <c r="BB67" s="356"/>
    </row>
    <row r="68" spans="1:54" ht="15" customHeight="1">
      <c r="A68" s="3"/>
      <c r="B68" s="5"/>
      <c r="C68" s="3"/>
      <c r="D68" s="3"/>
      <c r="E68" s="121" t="s">
        <v>350</v>
      </c>
      <c r="F68" s="6"/>
      <c r="G68" s="6"/>
      <c r="H68" s="6"/>
      <c r="I68" s="6"/>
      <c r="J68" s="6"/>
      <c r="K68" s="6"/>
      <c r="L68" s="6"/>
      <c r="M68" s="6"/>
      <c r="N68" s="7"/>
      <c r="O68" s="8"/>
      <c r="P68" s="9"/>
      <c r="Q68" s="9"/>
      <c r="R68" s="355">
        <v>66977882</v>
      </c>
      <c r="S68" s="355"/>
      <c r="T68" s="355"/>
      <c r="U68" s="355"/>
      <c r="V68" s="355"/>
      <c r="W68" s="355"/>
      <c r="X68" s="356"/>
      <c r="Y68" s="8"/>
      <c r="Z68" s="9"/>
      <c r="AA68" s="9"/>
      <c r="AB68" s="355">
        <v>17962892</v>
      </c>
      <c r="AC68" s="355"/>
      <c r="AD68" s="355"/>
      <c r="AE68" s="355"/>
      <c r="AF68" s="355"/>
      <c r="AG68" s="355"/>
      <c r="AH68" s="356"/>
      <c r="AI68" s="8"/>
      <c r="AJ68" s="9"/>
      <c r="AK68" s="9"/>
      <c r="AL68" s="355">
        <v>27207556</v>
      </c>
      <c r="AM68" s="355"/>
      <c r="AN68" s="355"/>
      <c r="AO68" s="355"/>
      <c r="AP68" s="355"/>
      <c r="AQ68" s="355"/>
      <c r="AR68" s="356"/>
      <c r="AS68" s="8"/>
      <c r="AT68" s="9"/>
      <c r="AU68" s="9"/>
      <c r="AV68" s="355">
        <f>SUM(R68,AB68,AL68)+'[1]31貸借対照表'!M43</f>
        <v>104646147</v>
      </c>
      <c r="AW68" s="355"/>
      <c r="AX68" s="355"/>
      <c r="AY68" s="355"/>
      <c r="AZ68" s="355"/>
      <c r="BA68" s="355"/>
      <c r="BB68" s="356"/>
    </row>
    <row r="69" spans="1:54" ht="15" customHeight="1">
      <c r="A69" s="3"/>
      <c r="B69" s="5"/>
      <c r="C69" s="3"/>
      <c r="D69" s="3"/>
      <c r="E69" s="121" t="s">
        <v>351</v>
      </c>
      <c r="F69" s="6"/>
      <c r="G69" s="6"/>
      <c r="H69" s="6"/>
      <c r="I69" s="6"/>
      <c r="J69" s="6"/>
      <c r="K69" s="6"/>
      <c r="L69" s="6"/>
      <c r="M69" s="6"/>
      <c r="N69" s="7"/>
      <c r="O69" s="8"/>
      <c r="P69" s="9"/>
      <c r="Q69" s="9"/>
      <c r="R69" s="355">
        <v>56345603</v>
      </c>
      <c r="S69" s="355"/>
      <c r="T69" s="355"/>
      <c r="U69" s="355"/>
      <c r="V69" s="355"/>
      <c r="W69" s="355"/>
      <c r="X69" s="356"/>
      <c r="Y69" s="8"/>
      <c r="Z69" s="9"/>
      <c r="AA69" s="9"/>
      <c r="AB69" s="355">
        <v>25156540</v>
      </c>
      <c r="AC69" s="355"/>
      <c r="AD69" s="355"/>
      <c r="AE69" s="355"/>
      <c r="AF69" s="355"/>
      <c r="AG69" s="355"/>
      <c r="AH69" s="356"/>
      <c r="AI69" s="8"/>
      <c r="AJ69" s="9"/>
      <c r="AK69" s="9"/>
      <c r="AL69" s="355">
        <v>27796742</v>
      </c>
      <c r="AM69" s="355"/>
      <c r="AN69" s="355"/>
      <c r="AO69" s="355"/>
      <c r="AP69" s="355"/>
      <c r="AQ69" s="355"/>
      <c r="AR69" s="356"/>
      <c r="AS69" s="8"/>
      <c r="AT69" s="9"/>
      <c r="AU69" s="9"/>
      <c r="AV69" s="355">
        <f>SUM(R69,AB69,AL69)+'[1]31貸借対照表'!M81</f>
        <v>101796702</v>
      </c>
      <c r="AW69" s="355"/>
      <c r="AX69" s="355"/>
      <c r="AY69" s="355"/>
      <c r="AZ69" s="355"/>
      <c r="BA69" s="355"/>
      <c r="BB69" s="356"/>
    </row>
    <row r="70" spans="1:54" ht="15" customHeight="1">
      <c r="A70" s="3"/>
      <c r="B70" s="5"/>
      <c r="C70" s="3"/>
      <c r="D70" s="3"/>
      <c r="E70" s="121" t="s">
        <v>352</v>
      </c>
      <c r="F70" s="6"/>
      <c r="G70" s="6"/>
      <c r="H70" s="6"/>
      <c r="I70" s="6"/>
      <c r="J70" s="6"/>
      <c r="K70" s="6"/>
      <c r="L70" s="6"/>
      <c r="M70" s="6"/>
      <c r="N70" s="7"/>
      <c r="O70" s="8"/>
      <c r="P70" s="9"/>
      <c r="Q70" s="9"/>
      <c r="R70" s="355"/>
      <c r="S70" s="355"/>
      <c r="T70" s="355"/>
      <c r="U70" s="355"/>
      <c r="V70" s="355"/>
      <c r="W70" s="355"/>
      <c r="X70" s="356"/>
      <c r="Y70" s="8"/>
      <c r="Z70" s="9"/>
      <c r="AA70" s="9"/>
      <c r="AB70" s="355"/>
      <c r="AC70" s="355"/>
      <c r="AD70" s="355"/>
      <c r="AE70" s="355"/>
      <c r="AF70" s="355"/>
      <c r="AG70" s="355"/>
      <c r="AH70" s="356"/>
      <c r="AI70" s="8"/>
      <c r="AJ70" s="9"/>
      <c r="AK70" s="9"/>
      <c r="AL70" s="355"/>
      <c r="AM70" s="355"/>
      <c r="AN70" s="355"/>
      <c r="AO70" s="355"/>
      <c r="AP70" s="355"/>
      <c r="AQ70" s="355"/>
      <c r="AR70" s="356"/>
      <c r="AS70" s="8"/>
      <c r="AT70" s="9"/>
      <c r="AU70" s="9"/>
      <c r="AV70" s="355"/>
      <c r="AW70" s="355"/>
      <c r="AX70" s="355"/>
      <c r="AY70" s="355"/>
      <c r="AZ70" s="355"/>
      <c r="BA70" s="355"/>
      <c r="BB70" s="356"/>
    </row>
    <row r="71" spans="1:54" ht="15" customHeight="1">
      <c r="A71" s="3"/>
      <c r="B71" s="5"/>
      <c r="C71" s="3"/>
      <c r="D71" s="3"/>
      <c r="E71" s="18"/>
      <c r="F71" s="122" t="s">
        <v>301</v>
      </c>
      <c r="G71" s="6"/>
      <c r="H71" s="6"/>
      <c r="I71" s="6"/>
      <c r="J71" s="6"/>
      <c r="K71" s="6"/>
      <c r="L71" s="6"/>
      <c r="M71" s="6"/>
      <c r="N71" s="7"/>
      <c r="O71" s="8"/>
      <c r="P71" s="9"/>
      <c r="Q71" s="9"/>
      <c r="R71" s="355">
        <v>1468485</v>
      </c>
      <c r="S71" s="355"/>
      <c r="T71" s="355"/>
      <c r="U71" s="355"/>
      <c r="V71" s="355"/>
      <c r="W71" s="355"/>
      <c r="X71" s="356"/>
      <c r="Y71" s="8"/>
      <c r="Z71" s="9"/>
      <c r="AA71" s="9"/>
      <c r="AB71" s="355">
        <v>2908430</v>
      </c>
      <c r="AC71" s="355"/>
      <c r="AD71" s="355"/>
      <c r="AE71" s="355"/>
      <c r="AF71" s="355"/>
      <c r="AG71" s="355"/>
      <c r="AH71" s="356"/>
      <c r="AI71" s="8"/>
      <c r="AJ71" s="9"/>
      <c r="AK71" s="9"/>
      <c r="AL71" s="355">
        <v>2192427</v>
      </c>
      <c r="AM71" s="355"/>
      <c r="AN71" s="355"/>
      <c r="AO71" s="355"/>
      <c r="AP71" s="355"/>
      <c r="AQ71" s="355"/>
      <c r="AR71" s="356"/>
      <c r="AS71" s="8"/>
      <c r="AT71" s="9"/>
      <c r="AU71" s="9"/>
      <c r="AV71" s="355">
        <f t="shared" si="0"/>
        <v>6569342</v>
      </c>
      <c r="AW71" s="355"/>
      <c r="AX71" s="355"/>
      <c r="AY71" s="355"/>
      <c r="AZ71" s="355"/>
      <c r="BA71" s="355"/>
      <c r="BB71" s="356"/>
    </row>
    <row r="72" spans="1:54" ht="15" customHeight="1">
      <c r="A72" s="3"/>
      <c r="B72" s="5"/>
      <c r="C72" s="3"/>
      <c r="D72" s="3"/>
      <c r="E72" s="18"/>
      <c r="F72" s="122" t="s">
        <v>1</v>
      </c>
      <c r="G72" s="6"/>
      <c r="H72" s="6"/>
      <c r="I72" s="6"/>
      <c r="J72" s="6"/>
      <c r="K72" s="6"/>
      <c r="L72" s="6"/>
      <c r="M72" s="6"/>
      <c r="N72" s="7"/>
      <c r="O72" s="8"/>
      <c r="P72" s="9"/>
      <c r="Q72" s="9"/>
      <c r="R72" s="355">
        <v>934317</v>
      </c>
      <c r="S72" s="355"/>
      <c r="T72" s="355"/>
      <c r="U72" s="355"/>
      <c r="V72" s="355"/>
      <c r="W72" s="355"/>
      <c r="X72" s="356"/>
      <c r="Y72" s="8"/>
      <c r="Z72" s="9"/>
      <c r="AA72" s="9"/>
      <c r="AB72" s="355">
        <v>722489</v>
      </c>
      <c r="AC72" s="355"/>
      <c r="AD72" s="355"/>
      <c r="AE72" s="355"/>
      <c r="AF72" s="355"/>
      <c r="AG72" s="355"/>
      <c r="AH72" s="356"/>
      <c r="AI72" s="8"/>
      <c r="AJ72" s="9"/>
      <c r="AK72" s="9"/>
      <c r="AL72" s="355">
        <v>1555760</v>
      </c>
      <c r="AM72" s="355"/>
      <c r="AN72" s="355"/>
      <c r="AO72" s="355"/>
      <c r="AP72" s="355"/>
      <c r="AQ72" s="355"/>
      <c r="AR72" s="356"/>
      <c r="AS72" s="8"/>
      <c r="AT72" s="9"/>
      <c r="AU72" s="9"/>
      <c r="AV72" s="355">
        <f t="shared" si="0"/>
        <v>3212566</v>
      </c>
      <c r="AW72" s="355"/>
      <c r="AX72" s="355"/>
      <c r="AY72" s="355"/>
      <c r="AZ72" s="355"/>
      <c r="BA72" s="355"/>
      <c r="BB72" s="356"/>
    </row>
    <row r="73" spans="1:54" ht="15" customHeight="1">
      <c r="A73" s="3"/>
      <c r="B73" s="5"/>
      <c r="C73" s="3"/>
      <c r="D73" s="3"/>
      <c r="E73" s="18"/>
      <c r="F73" s="122" t="s">
        <v>74</v>
      </c>
      <c r="G73" s="6"/>
      <c r="H73" s="6"/>
      <c r="I73" s="6"/>
      <c r="J73" s="6"/>
      <c r="K73" s="6"/>
      <c r="L73" s="6"/>
      <c r="M73" s="6"/>
      <c r="N73" s="7"/>
      <c r="O73" s="8"/>
      <c r="P73" s="9"/>
      <c r="Q73" s="9"/>
      <c r="R73" s="355">
        <v>104298</v>
      </c>
      <c r="S73" s="355"/>
      <c r="T73" s="355"/>
      <c r="U73" s="355"/>
      <c r="V73" s="355"/>
      <c r="W73" s="355"/>
      <c r="X73" s="356"/>
      <c r="Y73" s="8"/>
      <c r="Z73" s="9"/>
      <c r="AA73" s="9"/>
      <c r="AB73" s="355">
        <v>0</v>
      </c>
      <c r="AC73" s="355"/>
      <c r="AD73" s="355"/>
      <c r="AE73" s="355"/>
      <c r="AF73" s="355"/>
      <c r="AG73" s="355"/>
      <c r="AH73" s="356"/>
      <c r="AI73" s="8"/>
      <c r="AJ73" s="9"/>
      <c r="AK73" s="9"/>
      <c r="AL73" s="355">
        <v>0</v>
      </c>
      <c r="AM73" s="355"/>
      <c r="AN73" s="355"/>
      <c r="AO73" s="355"/>
      <c r="AP73" s="355"/>
      <c r="AQ73" s="355"/>
      <c r="AR73" s="356"/>
      <c r="AS73" s="8"/>
      <c r="AT73" s="9"/>
      <c r="AU73" s="9"/>
      <c r="AV73" s="355">
        <f t="shared" si="0"/>
        <v>104298</v>
      </c>
      <c r="AW73" s="355"/>
      <c r="AX73" s="355"/>
      <c r="AY73" s="355"/>
      <c r="AZ73" s="355"/>
      <c r="BA73" s="355"/>
      <c r="BB73" s="356"/>
    </row>
    <row r="74" spans="1:54" ht="25.5" customHeight="1">
      <c r="A74" s="3"/>
      <c r="B74" s="5"/>
      <c r="C74" s="3"/>
      <c r="D74" s="3"/>
      <c r="E74" s="18"/>
      <c r="F74" s="353" t="s">
        <v>353</v>
      </c>
      <c r="G74" s="353"/>
      <c r="H74" s="353"/>
      <c r="I74" s="353"/>
      <c r="J74" s="353"/>
      <c r="K74" s="353"/>
      <c r="L74" s="353"/>
      <c r="M74" s="353"/>
      <c r="N74" s="354"/>
      <c r="O74" s="8"/>
      <c r="P74" s="9"/>
      <c r="Q74" s="9"/>
      <c r="R74" s="355">
        <v>27552839</v>
      </c>
      <c r="S74" s="355"/>
      <c r="T74" s="355"/>
      <c r="U74" s="355"/>
      <c r="V74" s="355"/>
      <c r="W74" s="355"/>
      <c r="X74" s="356"/>
      <c r="Y74" s="8"/>
      <c r="Z74" s="9"/>
      <c r="AA74" s="9"/>
      <c r="AB74" s="355">
        <v>-321743</v>
      </c>
      <c r="AC74" s="355"/>
      <c r="AD74" s="355"/>
      <c r="AE74" s="355"/>
      <c r="AF74" s="355"/>
      <c r="AG74" s="355"/>
      <c r="AH74" s="356"/>
      <c r="AI74" s="8"/>
      <c r="AJ74" s="9"/>
      <c r="AK74" s="9"/>
      <c r="AL74" s="355">
        <v>-1147668</v>
      </c>
      <c r="AM74" s="355"/>
      <c r="AN74" s="355"/>
      <c r="AO74" s="355"/>
      <c r="AP74" s="355"/>
      <c r="AQ74" s="355"/>
      <c r="AR74" s="356"/>
      <c r="AS74" s="8"/>
      <c r="AT74" s="9"/>
      <c r="AU74" s="9"/>
      <c r="AV74" s="355">
        <f>SUM(R74,AB74,AL74)</f>
        <v>26083428</v>
      </c>
      <c r="AW74" s="355"/>
      <c r="AX74" s="355"/>
      <c r="AY74" s="355"/>
      <c r="AZ74" s="355"/>
      <c r="BA74" s="355"/>
      <c r="BB74" s="356"/>
    </row>
    <row r="75" spans="1:54" ht="3" customHeight="1">
      <c r="A75" s="3"/>
      <c r="B75" s="5"/>
      <c r="C75" s="3"/>
      <c r="D75" s="3"/>
      <c r="E75" s="4"/>
      <c r="F75" s="19"/>
      <c r="G75" s="19"/>
      <c r="H75" s="19"/>
      <c r="I75" s="19"/>
      <c r="J75" s="19"/>
      <c r="K75" s="19"/>
      <c r="L75" s="19"/>
      <c r="M75" s="19"/>
      <c r="N75" s="19"/>
      <c r="O75" s="20"/>
      <c r="P75" s="20"/>
      <c r="Q75" s="20"/>
      <c r="R75" s="21"/>
      <c r="S75" s="21"/>
      <c r="T75" s="21"/>
      <c r="U75" s="21"/>
      <c r="V75" s="21"/>
      <c r="W75" s="21"/>
      <c r="X75" s="21"/>
      <c r="Y75" s="20"/>
      <c r="Z75" s="20"/>
      <c r="AA75" s="20"/>
      <c r="AB75" s="21"/>
      <c r="AC75" s="21"/>
      <c r="AD75" s="21"/>
      <c r="AE75" s="21"/>
      <c r="AF75" s="21"/>
      <c r="AG75" s="21"/>
      <c r="AH75" s="21"/>
      <c r="AI75" s="20"/>
      <c r="AJ75" s="20"/>
      <c r="AK75" s="20"/>
      <c r="AL75" s="21"/>
      <c r="AM75" s="21"/>
      <c r="AN75" s="21"/>
      <c r="AO75" s="21"/>
      <c r="AP75" s="21"/>
      <c r="AQ75" s="21"/>
      <c r="AR75" s="21"/>
      <c r="AS75" s="20"/>
      <c r="AT75" s="20"/>
      <c r="AU75" s="20"/>
      <c r="AV75" s="21"/>
      <c r="AW75" s="21"/>
      <c r="AX75" s="21"/>
      <c r="AY75" s="21"/>
      <c r="AZ75" s="21"/>
      <c r="BA75" s="21"/>
      <c r="BB75" s="21"/>
    </row>
    <row r="76" spans="1:54" ht="15" customHeight="1">
      <c r="A76" s="3"/>
      <c r="B76" s="5"/>
      <c r="C76" s="3"/>
      <c r="D76" s="3"/>
      <c r="E76" s="4" t="s">
        <v>467</v>
      </c>
      <c r="F76" s="19"/>
      <c r="G76" s="19"/>
      <c r="H76" s="19"/>
      <c r="I76" s="19"/>
      <c r="J76" s="19"/>
      <c r="K76" s="19"/>
      <c r="L76" s="19"/>
      <c r="M76" s="19"/>
      <c r="N76" s="19"/>
      <c r="O76" s="20"/>
      <c r="P76" s="20"/>
      <c r="Q76" s="20"/>
      <c r="R76" s="21"/>
      <c r="S76" s="21"/>
      <c r="T76" s="21"/>
      <c r="U76" s="21"/>
      <c r="V76" s="21"/>
      <c r="W76" s="21"/>
      <c r="X76" s="21"/>
      <c r="Y76" s="20"/>
      <c r="Z76" s="20"/>
      <c r="AA76" s="20"/>
      <c r="AB76" s="21"/>
      <c r="AC76" s="21"/>
      <c r="AD76" s="21"/>
      <c r="AE76" s="21"/>
      <c r="AF76" s="21"/>
      <c r="AG76" s="21"/>
      <c r="AH76" s="21"/>
      <c r="AI76" s="20"/>
      <c r="AJ76" s="20"/>
      <c r="AK76" s="20"/>
      <c r="AL76" s="21"/>
      <c r="AM76" s="21"/>
      <c r="AN76" s="21"/>
      <c r="AO76" s="21"/>
      <c r="AP76" s="21"/>
      <c r="AQ76" s="21"/>
      <c r="AR76" s="21"/>
      <c r="AS76" s="20"/>
      <c r="AT76" s="20"/>
      <c r="AU76" s="20"/>
      <c r="AV76" s="21"/>
      <c r="AW76" s="21"/>
      <c r="AX76" s="21"/>
      <c r="AY76" s="21"/>
      <c r="AZ76" s="21"/>
      <c r="BA76" s="21"/>
      <c r="BB76" s="21"/>
    </row>
    <row r="77" spans="1:54" ht="3" customHeight="1">
      <c r="A77" s="3"/>
      <c r="B77" s="5"/>
      <c r="C77" s="3"/>
      <c r="D77" s="3"/>
      <c r="E77" s="4"/>
      <c r="F77" s="19"/>
      <c r="G77" s="19"/>
      <c r="H77" s="19"/>
      <c r="I77" s="19"/>
      <c r="J77" s="19"/>
      <c r="K77" s="19"/>
      <c r="L77" s="19"/>
      <c r="M77" s="19"/>
      <c r="N77" s="19"/>
      <c r="O77" s="20"/>
      <c r="P77" s="20"/>
      <c r="Q77" s="20"/>
      <c r="R77" s="21"/>
      <c r="S77" s="21"/>
      <c r="T77" s="21"/>
      <c r="U77" s="21"/>
      <c r="V77" s="21"/>
      <c r="W77" s="21"/>
      <c r="X77" s="21"/>
      <c r="Y77" s="20"/>
      <c r="Z77" s="20"/>
      <c r="AA77" s="20"/>
      <c r="AB77" s="21"/>
      <c r="AC77" s="21"/>
      <c r="AD77" s="21"/>
      <c r="AE77" s="21"/>
      <c r="AF77" s="21"/>
      <c r="AG77" s="21"/>
      <c r="AH77" s="21"/>
      <c r="AI77" s="20"/>
      <c r="AJ77" s="20"/>
      <c r="AK77" s="20"/>
      <c r="AL77" s="21"/>
      <c r="AM77" s="21"/>
      <c r="AN77" s="21"/>
      <c r="AO77" s="21"/>
      <c r="AP77" s="21"/>
      <c r="AQ77" s="21"/>
      <c r="AR77" s="21"/>
      <c r="AS77" s="20"/>
      <c r="AT77" s="20"/>
      <c r="AU77" s="20"/>
      <c r="AV77" s="21"/>
      <c r="AW77" s="21"/>
      <c r="AX77" s="21"/>
      <c r="AY77" s="21"/>
      <c r="AZ77" s="21"/>
      <c r="BA77" s="21"/>
      <c r="BB77" s="21"/>
    </row>
    <row r="78" spans="1:54" ht="15" customHeight="1">
      <c r="A78" s="3"/>
      <c r="B78" s="5" t="s">
        <v>425</v>
      </c>
      <c r="C78" s="3"/>
      <c r="D78" s="3" t="s">
        <v>367</v>
      </c>
      <c r="E78" s="3"/>
      <c r="F78" s="3"/>
      <c r="G78" s="3"/>
      <c r="H78" s="170"/>
      <c r="I78" s="170"/>
      <c r="J78" s="170"/>
      <c r="K78" s="170"/>
      <c r="L78" s="170"/>
      <c r="M78" s="170"/>
      <c r="N78" s="170"/>
      <c r="O78" s="170"/>
      <c r="P78" s="170"/>
      <c r="Q78" s="170"/>
    </row>
    <row r="79" spans="1:54" ht="15" customHeight="1">
      <c r="A79" s="3"/>
      <c r="B79" s="5"/>
      <c r="C79" s="3" t="s">
        <v>407</v>
      </c>
      <c r="D79" s="3"/>
      <c r="E79" s="3" t="s">
        <v>355</v>
      </c>
      <c r="F79" s="3"/>
      <c r="G79" s="3"/>
      <c r="H79" s="170"/>
      <c r="I79" s="170"/>
      <c r="J79" s="170"/>
      <c r="K79" s="170"/>
      <c r="L79" s="170"/>
      <c r="M79" s="170"/>
      <c r="N79" s="170"/>
      <c r="O79" s="170"/>
      <c r="P79" s="170"/>
      <c r="Q79" s="170"/>
    </row>
    <row r="80" spans="1:54" ht="15" customHeight="1">
      <c r="A80" s="3"/>
      <c r="B80" s="5"/>
      <c r="C80" s="3"/>
      <c r="D80" s="3"/>
      <c r="E80" s="3" t="s">
        <v>356</v>
      </c>
      <c r="F80" s="3"/>
      <c r="G80" s="3"/>
      <c r="H80" s="170"/>
      <c r="I80" s="170"/>
      <c r="J80" s="170"/>
      <c r="K80" s="170"/>
      <c r="L80" s="170"/>
      <c r="M80" s="170"/>
      <c r="N80" s="170"/>
      <c r="O80" s="170"/>
      <c r="P80" s="170"/>
      <c r="Q80" s="170"/>
    </row>
    <row r="81" spans="1:17" ht="19.5" customHeight="1">
      <c r="A81" s="3"/>
      <c r="B81" s="5"/>
      <c r="C81" s="3"/>
      <c r="D81" s="3"/>
      <c r="E81" s="3"/>
      <c r="F81" s="3"/>
      <c r="G81" s="3"/>
      <c r="H81" s="170"/>
      <c r="I81" s="170"/>
      <c r="J81" s="170"/>
      <c r="K81" s="170"/>
      <c r="L81" s="170"/>
      <c r="M81" s="170"/>
      <c r="N81" s="170"/>
      <c r="O81" s="170"/>
      <c r="P81" s="170"/>
      <c r="Q81" s="170"/>
    </row>
    <row r="82" spans="1:17" ht="15" customHeight="1">
      <c r="A82" s="3"/>
      <c r="B82" s="5" t="s">
        <v>426</v>
      </c>
      <c r="C82" s="3"/>
      <c r="D82" s="3" t="s">
        <v>368</v>
      </c>
      <c r="E82" s="3"/>
      <c r="F82" s="3"/>
      <c r="G82" s="3"/>
      <c r="H82" s="170"/>
      <c r="I82" s="170"/>
      <c r="J82" s="170"/>
      <c r="K82" s="170"/>
      <c r="L82" s="170"/>
      <c r="M82" s="170"/>
      <c r="N82" s="170"/>
      <c r="O82" s="170"/>
      <c r="P82" s="170"/>
      <c r="Q82" s="170"/>
    </row>
    <row r="83" spans="1:17" ht="15" customHeight="1">
      <c r="A83" s="3"/>
      <c r="B83" s="5"/>
      <c r="C83" s="3" t="s">
        <v>577</v>
      </c>
      <c r="D83" s="3"/>
      <c r="E83" s="3" t="s">
        <v>357</v>
      </c>
      <c r="F83" s="3"/>
      <c r="G83" s="3"/>
      <c r="H83" s="170"/>
      <c r="I83" s="170"/>
      <c r="J83" s="170"/>
      <c r="K83" s="170"/>
      <c r="L83" s="170"/>
      <c r="M83" s="170"/>
      <c r="N83" s="170"/>
      <c r="O83" s="170"/>
      <c r="P83" s="170"/>
      <c r="Q83" s="170"/>
    </row>
    <row r="84" spans="1:17" ht="15" customHeight="1">
      <c r="A84" s="3"/>
      <c r="B84" s="5"/>
      <c r="C84" s="3"/>
      <c r="D84" s="3"/>
      <c r="E84" s="3" t="s">
        <v>655</v>
      </c>
      <c r="F84" s="3"/>
      <c r="G84" s="3"/>
      <c r="H84" s="170"/>
      <c r="I84" s="170"/>
      <c r="J84" s="170"/>
      <c r="K84" s="170"/>
      <c r="L84" s="170"/>
      <c r="M84" s="170"/>
      <c r="N84" s="170"/>
      <c r="O84" s="170"/>
      <c r="P84" s="170"/>
      <c r="Q84" s="170"/>
    </row>
    <row r="85" spans="1:17" ht="15" customHeight="1">
      <c r="A85" s="3"/>
      <c r="B85" s="5"/>
      <c r="C85" s="3"/>
      <c r="D85" s="3" t="s">
        <v>567</v>
      </c>
      <c r="E85" s="3"/>
      <c r="F85" s="3"/>
      <c r="G85" s="3"/>
      <c r="H85" s="170"/>
      <c r="I85" s="170"/>
      <c r="J85" s="170"/>
      <c r="K85" s="170"/>
      <c r="L85" s="170"/>
      <c r="M85" s="170"/>
      <c r="N85" s="170"/>
      <c r="O85" s="170"/>
      <c r="P85" s="170"/>
      <c r="Q85" s="170"/>
    </row>
    <row r="86" spans="1:17" ht="15" customHeight="1">
      <c r="A86" s="3"/>
      <c r="B86" s="5"/>
      <c r="C86" s="3" t="s">
        <v>410</v>
      </c>
      <c r="D86" s="3"/>
      <c r="E86" s="3" t="s">
        <v>358</v>
      </c>
      <c r="F86" s="3"/>
      <c r="G86" s="3"/>
      <c r="H86" s="170"/>
      <c r="I86" s="170"/>
      <c r="J86" s="170"/>
      <c r="K86" s="170"/>
      <c r="L86" s="170"/>
      <c r="M86" s="170"/>
      <c r="N86" s="170"/>
      <c r="O86" s="170"/>
      <c r="P86" s="170"/>
      <c r="Q86" s="170"/>
    </row>
    <row r="87" spans="1:17" ht="15" customHeight="1">
      <c r="A87" s="3"/>
      <c r="B87" s="5"/>
      <c r="C87" s="3"/>
      <c r="D87" s="3"/>
      <c r="E87" s="3" t="s">
        <v>656</v>
      </c>
      <c r="F87" s="3"/>
      <c r="G87" s="3"/>
      <c r="H87" s="170"/>
      <c r="I87" s="170"/>
      <c r="J87" s="170"/>
      <c r="K87" s="170"/>
      <c r="L87" s="170"/>
      <c r="M87" s="170"/>
      <c r="N87" s="170"/>
      <c r="O87" s="170"/>
      <c r="P87" s="170"/>
      <c r="Q87" s="170"/>
    </row>
    <row r="88" spans="1:17" ht="15" customHeight="1">
      <c r="A88" s="3"/>
      <c r="B88" s="5"/>
      <c r="C88" s="3"/>
      <c r="D88" s="3" t="s">
        <v>657</v>
      </c>
      <c r="E88" s="3"/>
      <c r="F88" s="3"/>
      <c r="G88" s="3"/>
      <c r="H88" s="170"/>
      <c r="I88" s="170"/>
      <c r="J88" s="170"/>
      <c r="K88" s="170"/>
      <c r="L88" s="170"/>
      <c r="M88" s="170"/>
      <c r="N88" s="170"/>
      <c r="O88" s="170"/>
      <c r="P88" s="170"/>
      <c r="Q88" s="170"/>
    </row>
    <row r="89" spans="1:17" ht="15" customHeight="1">
      <c r="A89" s="3"/>
      <c r="B89" s="5"/>
      <c r="C89" s="3" t="s">
        <v>584</v>
      </c>
      <c r="D89" s="3"/>
      <c r="E89" s="3" t="s">
        <v>359</v>
      </c>
      <c r="F89" s="3"/>
      <c r="G89" s="3"/>
      <c r="H89" s="170"/>
      <c r="I89" s="170"/>
      <c r="J89" s="170"/>
      <c r="K89" s="170"/>
      <c r="L89" s="170"/>
      <c r="M89" s="170"/>
      <c r="N89" s="170"/>
      <c r="O89" s="170"/>
      <c r="P89" s="170"/>
      <c r="Q89" s="170"/>
    </row>
    <row r="90" spans="1:17" ht="15" customHeight="1">
      <c r="A90" s="3"/>
      <c r="B90" s="5"/>
      <c r="C90" s="3"/>
      <c r="D90" s="3"/>
      <c r="E90" s="3" t="s">
        <v>658</v>
      </c>
      <c r="F90" s="3"/>
      <c r="G90" s="3"/>
      <c r="H90" s="170"/>
      <c r="I90" s="170"/>
      <c r="J90" s="170"/>
      <c r="K90" s="170"/>
      <c r="L90" s="170"/>
      <c r="M90" s="170"/>
      <c r="N90" s="170"/>
      <c r="O90" s="170"/>
      <c r="P90" s="170"/>
      <c r="Q90" s="170"/>
    </row>
    <row r="91" spans="1:17" ht="15" customHeight="1">
      <c r="A91" s="3"/>
      <c r="B91" s="5"/>
      <c r="C91" s="3"/>
      <c r="D91" s="3" t="s">
        <v>568</v>
      </c>
      <c r="E91" s="3"/>
      <c r="F91" s="3"/>
      <c r="G91" s="3"/>
      <c r="H91" s="170"/>
      <c r="I91" s="170"/>
      <c r="J91" s="170"/>
      <c r="K91" s="170"/>
      <c r="L91" s="170"/>
      <c r="M91" s="170"/>
      <c r="N91" s="170"/>
      <c r="O91" s="170"/>
      <c r="P91" s="170"/>
      <c r="Q91" s="170"/>
    </row>
    <row r="92" spans="1:17" ht="15" customHeight="1">
      <c r="A92" s="3"/>
      <c r="B92" s="5"/>
      <c r="C92" s="3"/>
      <c r="D92" s="3"/>
      <c r="E92" s="3"/>
      <c r="F92" s="3"/>
      <c r="G92" s="3"/>
      <c r="H92" s="170"/>
      <c r="I92" s="170"/>
      <c r="J92" s="170"/>
      <c r="K92" s="170"/>
      <c r="L92" s="170"/>
      <c r="M92" s="170"/>
      <c r="N92" s="170"/>
      <c r="O92" s="170"/>
      <c r="P92" s="170"/>
      <c r="Q92" s="170"/>
    </row>
    <row r="93" spans="1:17" ht="14.25" customHeight="1">
      <c r="A93" s="3"/>
      <c r="B93" s="5"/>
      <c r="C93" s="3"/>
      <c r="D93" s="3"/>
      <c r="E93" s="3"/>
      <c r="F93" s="3"/>
      <c r="G93" s="3"/>
      <c r="H93" s="170"/>
      <c r="I93" s="170"/>
      <c r="J93" s="170"/>
      <c r="K93" s="170"/>
      <c r="L93" s="170"/>
      <c r="M93" s="170"/>
      <c r="N93" s="170"/>
      <c r="O93" s="170"/>
      <c r="P93" s="170"/>
      <c r="Q93" s="170"/>
    </row>
    <row r="94" spans="1:17" ht="14.25" customHeight="1">
      <c r="A94" s="3"/>
      <c r="B94" s="5"/>
      <c r="C94" s="3"/>
      <c r="D94" s="3"/>
      <c r="E94" s="3"/>
      <c r="F94" s="3"/>
      <c r="G94" s="3"/>
      <c r="H94" s="170"/>
      <c r="I94" s="170"/>
      <c r="J94" s="170"/>
      <c r="K94" s="170"/>
      <c r="L94" s="170"/>
      <c r="M94" s="170"/>
      <c r="N94" s="170"/>
      <c r="O94" s="170"/>
      <c r="P94" s="170"/>
      <c r="Q94" s="170"/>
    </row>
    <row r="95" spans="1:17" ht="14.25" customHeight="1">
      <c r="A95" s="3"/>
      <c r="B95" s="5"/>
      <c r="C95" s="3"/>
      <c r="D95" s="3"/>
      <c r="E95" s="3"/>
      <c r="F95" s="3"/>
      <c r="G95" s="3"/>
      <c r="H95" s="170"/>
      <c r="I95" s="170"/>
      <c r="J95" s="170"/>
      <c r="K95" s="170"/>
      <c r="L95" s="170"/>
      <c r="M95" s="170"/>
      <c r="N95" s="170"/>
      <c r="O95" s="170"/>
      <c r="P95" s="170"/>
      <c r="Q95" s="170"/>
    </row>
    <row r="96" spans="1:17" ht="14.25" customHeight="1">
      <c r="A96" s="3"/>
      <c r="B96" s="5"/>
      <c r="C96" s="3"/>
      <c r="D96" s="3"/>
      <c r="E96" s="3"/>
      <c r="F96" s="3"/>
      <c r="G96" s="3"/>
      <c r="H96" s="170"/>
      <c r="I96" s="170"/>
      <c r="J96" s="170"/>
      <c r="K96" s="170"/>
      <c r="L96" s="170"/>
      <c r="M96" s="170"/>
      <c r="N96" s="170"/>
      <c r="O96" s="170"/>
      <c r="P96" s="170"/>
      <c r="Q96" s="170"/>
    </row>
    <row r="97" spans="1:17" ht="14.25" customHeight="1">
      <c r="A97" s="3"/>
      <c r="B97" s="5"/>
      <c r="C97" s="3"/>
      <c r="D97" s="3"/>
      <c r="E97" s="3"/>
      <c r="F97" s="3"/>
      <c r="G97" s="3"/>
      <c r="H97" s="170"/>
      <c r="I97" s="170"/>
      <c r="J97" s="170"/>
      <c r="K97" s="170"/>
      <c r="L97" s="170"/>
      <c r="M97" s="170"/>
      <c r="N97" s="170"/>
      <c r="O97" s="170"/>
      <c r="P97" s="170"/>
      <c r="Q97" s="170"/>
    </row>
    <row r="98" spans="1:17" ht="14.25" customHeight="1">
      <c r="A98" s="3"/>
      <c r="B98" s="5"/>
      <c r="C98" s="3"/>
      <c r="D98" s="3"/>
      <c r="E98" s="3"/>
      <c r="F98" s="3"/>
      <c r="G98" s="3"/>
      <c r="H98" s="170"/>
      <c r="I98" s="170"/>
      <c r="J98" s="170"/>
      <c r="K98" s="170"/>
      <c r="L98" s="170"/>
      <c r="M98" s="170"/>
      <c r="N98" s="170"/>
      <c r="O98" s="170"/>
      <c r="P98" s="170"/>
      <c r="Q98" s="170"/>
    </row>
    <row r="99" spans="1:17" ht="14.25" customHeight="1">
      <c r="A99" s="3"/>
      <c r="B99" s="5"/>
      <c r="C99" s="3"/>
      <c r="D99" s="3"/>
      <c r="E99" s="3"/>
      <c r="F99" s="3"/>
      <c r="G99" s="3"/>
      <c r="H99" s="170"/>
      <c r="I99" s="170"/>
      <c r="J99" s="170"/>
      <c r="K99" s="170"/>
      <c r="L99" s="170"/>
      <c r="M99" s="170"/>
      <c r="N99" s="170"/>
      <c r="O99" s="170"/>
      <c r="P99" s="170"/>
      <c r="Q99" s="170"/>
    </row>
    <row r="100" spans="1:17" ht="14.25" customHeight="1">
      <c r="A100" s="3"/>
      <c r="B100" s="5"/>
      <c r="C100" s="3"/>
      <c r="D100" s="3"/>
      <c r="E100" s="3"/>
      <c r="F100" s="3"/>
      <c r="G100" s="3"/>
      <c r="H100" s="170"/>
      <c r="I100" s="170"/>
      <c r="J100" s="170"/>
      <c r="K100" s="170"/>
      <c r="L100" s="170"/>
      <c r="M100" s="170"/>
      <c r="N100" s="170"/>
      <c r="O100" s="170"/>
      <c r="P100" s="170"/>
      <c r="Q100" s="170"/>
    </row>
    <row r="101" spans="1:17" ht="14.25" customHeight="1">
      <c r="A101" s="3"/>
      <c r="B101" s="5"/>
      <c r="C101" s="3"/>
      <c r="D101" s="3"/>
      <c r="E101" s="3"/>
      <c r="F101" s="3"/>
      <c r="G101" s="3"/>
      <c r="H101" s="170"/>
      <c r="I101" s="170"/>
      <c r="J101" s="170"/>
      <c r="K101" s="170"/>
      <c r="L101" s="170"/>
      <c r="M101" s="170"/>
      <c r="N101" s="170"/>
      <c r="O101" s="170"/>
      <c r="P101" s="170"/>
      <c r="Q101" s="170"/>
    </row>
    <row r="102" spans="1:17" ht="14.25" customHeight="1">
      <c r="A102" s="3"/>
      <c r="B102" s="5"/>
      <c r="C102" s="3"/>
      <c r="D102" s="3"/>
      <c r="E102" s="3"/>
      <c r="F102" s="3"/>
      <c r="G102" s="3"/>
      <c r="H102" s="170"/>
      <c r="I102" s="170"/>
      <c r="J102" s="170"/>
      <c r="K102" s="170"/>
      <c r="L102" s="170"/>
      <c r="M102" s="170"/>
      <c r="N102" s="170"/>
      <c r="O102" s="170"/>
      <c r="P102" s="170"/>
      <c r="Q102" s="170"/>
    </row>
    <row r="103" spans="1:17" ht="14.25" customHeight="1">
      <c r="A103" s="3"/>
      <c r="B103" s="5"/>
      <c r="C103" s="3"/>
      <c r="D103" s="3"/>
      <c r="E103" s="3"/>
      <c r="F103" s="3"/>
      <c r="G103" s="3"/>
      <c r="H103" s="170"/>
      <c r="I103" s="170"/>
      <c r="J103" s="170"/>
      <c r="K103" s="170"/>
      <c r="L103" s="170"/>
      <c r="M103" s="170"/>
      <c r="N103" s="170"/>
      <c r="O103" s="170"/>
      <c r="P103" s="170"/>
      <c r="Q103" s="170"/>
    </row>
    <row r="104" spans="1:17" ht="14.25" customHeight="1">
      <c r="A104" s="3"/>
      <c r="B104" s="5"/>
      <c r="C104" s="3"/>
      <c r="D104" s="3"/>
      <c r="E104" s="3"/>
      <c r="F104" s="3"/>
      <c r="G104" s="3"/>
      <c r="H104" s="170"/>
      <c r="I104" s="170"/>
      <c r="J104" s="170"/>
      <c r="K104" s="170"/>
      <c r="L104" s="170"/>
      <c r="M104" s="170"/>
      <c r="N104" s="170"/>
      <c r="O104" s="170"/>
      <c r="P104" s="170"/>
      <c r="Q104" s="170"/>
    </row>
    <row r="105" spans="1:17" ht="14.25" customHeight="1">
      <c r="A105" s="3"/>
      <c r="B105" s="5"/>
      <c r="C105" s="3"/>
      <c r="D105" s="3"/>
      <c r="E105" s="3"/>
      <c r="F105" s="3"/>
      <c r="G105" s="3"/>
      <c r="H105" s="170"/>
      <c r="I105" s="170"/>
      <c r="J105" s="170"/>
      <c r="K105" s="170"/>
      <c r="L105" s="170"/>
      <c r="M105" s="170"/>
      <c r="N105" s="170"/>
      <c r="O105" s="170"/>
      <c r="P105" s="170"/>
      <c r="Q105" s="170"/>
    </row>
    <row r="106" spans="1:17" ht="14.25" customHeight="1">
      <c r="A106" s="3"/>
      <c r="B106" s="5"/>
      <c r="C106" s="3"/>
      <c r="D106" s="3"/>
      <c r="E106" s="3"/>
      <c r="F106" s="3"/>
      <c r="G106" s="3"/>
      <c r="H106" s="170"/>
      <c r="I106" s="170"/>
      <c r="J106" s="170"/>
      <c r="K106" s="170"/>
      <c r="L106" s="170"/>
      <c r="M106" s="170"/>
      <c r="N106" s="170"/>
      <c r="O106" s="170"/>
      <c r="P106" s="170"/>
      <c r="Q106" s="170"/>
    </row>
    <row r="107" spans="1:17" ht="14.25" customHeight="1">
      <c r="A107" s="3"/>
      <c r="B107" s="5"/>
      <c r="C107" s="3"/>
      <c r="D107" s="3"/>
      <c r="E107" s="3"/>
      <c r="F107" s="3"/>
      <c r="G107" s="3"/>
      <c r="H107" s="170"/>
      <c r="I107" s="170"/>
      <c r="J107" s="170"/>
      <c r="K107" s="170"/>
      <c r="L107" s="170"/>
      <c r="M107" s="170"/>
      <c r="N107" s="170"/>
      <c r="O107" s="170"/>
      <c r="P107" s="170"/>
      <c r="Q107" s="170"/>
    </row>
    <row r="108" spans="1:17" ht="14.25" customHeight="1">
      <c r="A108" s="3"/>
      <c r="B108" s="5"/>
      <c r="C108" s="3"/>
      <c r="D108" s="3"/>
      <c r="E108" s="3"/>
      <c r="F108" s="3"/>
      <c r="G108" s="3"/>
      <c r="H108" s="170"/>
      <c r="I108" s="170"/>
      <c r="J108" s="170"/>
      <c r="K108" s="170"/>
      <c r="L108" s="170"/>
      <c r="M108" s="170"/>
      <c r="N108" s="170"/>
      <c r="O108" s="170"/>
      <c r="P108" s="170"/>
      <c r="Q108" s="170"/>
    </row>
    <row r="109" spans="1:17" ht="14.25" customHeight="1">
      <c r="A109" s="3"/>
      <c r="B109" s="5"/>
      <c r="C109" s="3"/>
      <c r="D109" s="3"/>
      <c r="E109" s="3"/>
      <c r="F109" s="3"/>
      <c r="G109" s="3"/>
      <c r="H109" s="170"/>
      <c r="I109" s="170"/>
      <c r="J109" s="170"/>
      <c r="K109" s="170"/>
      <c r="L109" s="170"/>
      <c r="M109" s="170"/>
      <c r="N109" s="170"/>
      <c r="O109" s="170"/>
      <c r="P109" s="170"/>
      <c r="Q109" s="170"/>
    </row>
    <row r="110" spans="1:17" ht="14.25" customHeight="1">
      <c r="A110" s="3"/>
      <c r="B110" s="5"/>
      <c r="C110" s="3"/>
      <c r="D110" s="3"/>
      <c r="E110" s="3"/>
      <c r="F110" s="3"/>
      <c r="G110" s="3"/>
      <c r="H110" s="170"/>
      <c r="I110" s="170"/>
      <c r="J110" s="170"/>
      <c r="K110" s="170"/>
      <c r="L110" s="170"/>
      <c r="M110" s="170"/>
      <c r="N110" s="170"/>
      <c r="O110" s="170"/>
      <c r="P110" s="170"/>
      <c r="Q110" s="170"/>
    </row>
    <row r="111" spans="1:17" ht="14.25" customHeight="1">
      <c r="A111" s="3"/>
      <c r="B111" s="5"/>
      <c r="C111" s="3"/>
      <c r="D111" s="3"/>
      <c r="E111" s="3"/>
      <c r="F111" s="3"/>
      <c r="G111" s="3"/>
      <c r="H111" s="170"/>
      <c r="I111" s="170"/>
      <c r="J111" s="170"/>
      <c r="K111" s="170"/>
      <c r="L111" s="170"/>
      <c r="M111" s="170"/>
      <c r="N111" s="170"/>
      <c r="O111" s="170"/>
      <c r="P111" s="170"/>
      <c r="Q111" s="170"/>
    </row>
    <row r="112" spans="1:17" ht="14.25" customHeight="1">
      <c r="A112" s="3"/>
      <c r="B112" s="5"/>
      <c r="C112" s="3"/>
      <c r="D112" s="3"/>
      <c r="E112" s="3"/>
      <c r="F112" s="3"/>
      <c r="G112" s="3"/>
      <c r="H112" s="170"/>
      <c r="I112" s="170"/>
      <c r="J112" s="170"/>
      <c r="K112" s="170"/>
      <c r="L112" s="170"/>
      <c r="M112" s="170"/>
      <c r="N112" s="170"/>
      <c r="O112" s="170"/>
      <c r="P112" s="170"/>
      <c r="Q112" s="170"/>
    </row>
    <row r="113" spans="1:17" ht="48" customHeight="1">
      <c r="A113" s="24"/>
      <c r="B113" s="25"/>
      <c r="C113" s="24"/>
      <c r="D113" s="24"/>
      <c r="E113" s="24"/>
      <c r="F113" s="24"/>
      <c r="G113" s="24"/>
      <c r="H113" s="2"/>
      <c r="I113" s="2"/>
      <c r="J113" s="2"/>
      <c r="K113" s="2"/>
      <c r="L113" s="2"/>
      <c r="M113" s="2"/>
      <c r="N113" s="10"/>
      <c r="O113" s="2"/>
      <c r="P113" s="10"/>
      <c r="Q113" s="2"/>
    </row>
    <row r="114" spans="1:17" ht="48" customHeight="1">
      <c r="A114" s="24"/>
      <c r="B114" s="25"/>
      <c r="C114" s="24"/>
      <c r="D114" s="24"/>
      <c r="E114" s="24"/>
      <c r="F114" s="24"/>
      <c r="G114" s="24"/>
      <c r="H114" s="2"/>
      <c r="I114" s="2"/>
      <c r="J114" s="2"/>
      <c r="K114" s="2"/>
      <c r="L114" s="2"/>
      <c r="M114" s="2"/>
      <c r="N114" s="10"/>
      <c r="O114" s="2"/>
      <c r="P114" s="10"/>
      <c r="Q114" s="2"/>
    </row>
  </sheetData>
  <mergeCells count="59">
    <mergeCell ref="A1:Q1"/>
    <mergeCell ref="F5:BA5"/>
    <mergeCell ref="E55:Q55"/>
    <mergeCell ref="R55:AL55"/>
    <mergeCell ref="E56:Q56"/>
    <mergeCell ref="R56:AL56"/>
    <mergeCell ref="R65:X65"/>
    <mergeCell ref="AB65:AH65"/>
    <mergeCell ref="AL65:AR65"/>
    <mergeCell ref="AV65:BB65"/>
    <mergeCell ref="E57:Q57"/>
    <mergeCell ref="R57:AL57"/>
    <mergeCell ref="E58:Q58"/>
    <mergeCell ref="R58:AL58"/>
    <mergeCell ref="O63:X63"/>
    <mergeCell ref="Y63:AH63"/>
    <mergeCell ref="AI63:AR63"/>
    <mergeCell ref="AS63:BB63"/>
    <mergeCell ref="R64:X64"/>
    <mergeCell ref="AB64:AH64"/>
    <mergeCell ref="AL64:AR64"/>
    <mergeCell ref="AV64:BB64"/>
    <mergeCell ref="R66:X66"/>
    <mergeCell ref="AB66:AH66"/>
    <mergeCell ref="AL66:AR66"/>
    <mergeCell ref="AV66:BB66"/>
    <mergeCell ref="R67:X67"/>
    <mergeCell ref="AB67:AH67"/>
    <mergeCell ref="AL67:AR67"/>
    <mergeCell ref="AV67:BB67"/>
    <mergeCell ref="R68:X68"/>
    <mergeCell ref="AB68:AH68"/>
    <mergeCell ref="AL68:AR68"/>
    <mergeCell ref="AV68:BB68"/>
    <mergeCell ref="R69:X69"/>
    <mergeCell ref="AB69:AH69"/>
    <mergeCell ref="AL69:AR69"/>
    <mergeCell ref="AV69:BB69"/>
    <mergeCell ref="R70:X70"/>
    <mergeCell ref="AB70:AH70"/>
    <mergeCell ref="AL70:AR70"/>
    <mergeCell ref="AV70:BB70"/>
    <mergeCell ref="R71:X71"/>
    <mergeCell ref="AB71:AH71"/>
    <mergeCell ref="AL71:AR71"/>
    <mergeCell ref="AV71:BB71"/>
    <mergeCell ref="R72:X72"/>
    <mergeCell ref="AB72:AH72"/>
    <mergeCell ref="AL72:AR72"/>
    <mergeCell ref="AV72:BB72"/>
    <mergeCell ref="R73:X73"/>
    <mergeCell ref="AB73:AH73"/>
    <mergeCell ref="AL73:AR73"/>
    <mergeCell ref="AV73:BB73"/>
    <mergeCell ref="F74:N74"/>
    <mergeCell ref="R74:X74"/>
    <mergeCell ref="AB74:AH74"/>
    <mergeCell ref="AL74:AR74"/>
    <mergeCell ref="AV74:BB74"/>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3" manualBreakCount="3">
    <brk id="38" max="54" man="1"/>
    <brk id="81" max="54" man="1"/>
    <brk id="112" max="5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6"/>
  <sheetViews>
    <sheetView showGridLines="0" view="pageBreakPreview" zoomScaleNormal="100" zoomScaleSheetLayoutView="100" workbookViewId="0"/>
  </sheetViews>
  <sheetFormatPr defaultRowHeight="13.5"/>
  <cols>
    <col min="1" max="1" width="3.125" style="710" customWidth="1"/>
    <col min="2" max="2" width="3.625" style="710" customWidth="1"/>
    <col min="3" max="5" width="2.625" style="710" customWidth="1"/>
    <col min="6" max="6" width="24.375" style="710" customWidth="1"/>
    <col min="7" max="7" width="3.25" style="710" customWidth="1"/>
    <col min="8" max="8" width="19.625" style="710" customWidth="1"/>
    <col min="9" max="9" width="18.375" style="710" customWidth="1"/>
    <col min="10" max="10" width="9.125" style="1197" customWidth="1"/>
    <col min="11" max="11" width="18.125" style="710" customWidth="1"/>
    <col min="12" max="12" width="9.125" style="1197" customWidth="1"/>
    <col min="13" max="13" width="18.125" style="710" customWidth="1"/>
    <col min="14" max="14" width="9.75" style="1197" customWidth="1"/>
    <col min="15" max="15" width="15.625" style="1190" hidden="1" customWidth="1"/>
    <col min="16" max="258" width="9" style="646"/>
    <col min="259" max="259" width="8.125" style="646" customWidth="1"/>
    <col min="260" max="260" width="4" style="646" customWidth="1"/>
    <col min="261" max="261" width="2.5" style="646" customWidth="1"/>
    <col min="262" max="262" width="3.5" style="646" customWidth="1"/>
    <col min="263" max="267" width="19" style="646" customWidth="1"/>
    <col min="268" max="268" width="18.625" style="646" customWidth="1"/>
    <col min="269" max="269" width="5" style="646" customWidth="1"/>
    <col min="270" max="270" width="8.125" style="646" customWidth="1"/>
    <col min="271" max="514" width="9" style="646"/>
    <col min="515" max="515" width="8.125" style="646" customWidth="1"/>
    <col min="516" max="516" width="4" style="646" customWidth="1"/>
    <col min="517" max="517" width="2.5" style="646" customWidth="1"/>
    <col min="518" max="518" width="3.5" style="646" customWidth="1"/>
    <col min="519" max="523" width="19" style="646" customWidth="1"/>
    <col min="524" max="524" width="18.625" style="646" customWidth="1"/>
    <col min="525" max="525" width="5" style="646" customWidth="1"/>
    <col min="526" max="526" width="8.125" style="646" customWidth="1"/>
    <col min="527" max="770" width="9" style="646"/>
    <col min="771" max="771" width="8.125" style="646" customWidth="1"/>
    <col min="772" max="772" width="4" style="646" customWidth="1"/>
    <col min="773" max="773" width="2.5" style="646" customWidth="1"/>
    <col min="774" max="774" width="3.5" style="646" customWidth="1"/>
    <col min="775" max="779" width="19" style="646" customWidth="1"/>
    <col min="780" max="780" width="18.625" style="646" customWidth="1"/>
    <col min="781" max="781" width="5" style="646" customWidth="1"/>
    <col min="782" max="782" width="8.125" style="646" customWidth="1"/>
    <col min="783" max="1026" width="9" style="646"/>
    <col min="1027" max="1027" width="8.125" style="646" customWidth="1"/>
    <col min="1028" max="1028" width="4" style="646" customWidth="1"/>
    <col min="1029" max="1029" width="2.5" style="646" customWidth="1"/>
    <col min="1030" max="1030" width="3.5" style="646" customWidth="1"/>
    <col min="1031" max="1035" width="19" style="646" customWidth="1"/>
    <col min="1036" max="1036" width="18.625" style="646" customWidth="1"/>
    <col min="1037" max="1037" width="5" style="646" customWidth="1"/>
    <col min="1038" max="1038" width="8.125" style="646" customWidth="1"/>
    <col min="1039" max="1282" width="9" style="646"/>
    <col min="1283" max="1283" width="8.125" style="646" customWidth="1"/>
    <col min="1284" max="1284" width="4" style="646" customWidth="1"/>
    <col min="1285" max="1285" width="2.5" style="646" customWidth="1"/>
    <col min="1286" max="1286" width="3.5" style="646" customWidth="1"/>
    <col min="1287" max="1291" width="19" style="646" customWidth="1"/>
    <col min="1292" max="1292" width="18.625" style="646" customWidth="1"/>
    <col min="1293" max="1293" width="5" style="646" customWidth="1"/>
    <col min="1294" max="1294" width="8.125" style="646" customWidth="1"/>
    <col min="1295" max="1538" width="9" style="646"/>
    <col min="1539" max="1539" width="8.125" style="646" customWidth="1"/>
    <col min="1540" max="1540" width="4" style="646" customWidth="1"/>
    <col min="1541" max="1541" width="2.5" style="646" customWidth="1"/>
    <col min="1542" max="1542" width="3.5" style="646" customWidth="1"/>
    <col min="1543" max="1547" width="19" style="646" customWidth="1"/>
    <col min="1548" max="1548" width="18.625" style="646" customWidth="1"/>
    <col min="1549" max="1549" width="5" style="646" customWidth="1"/>
    <col min="1550" max="1550" width="8.125" style="646" customWidth="1"/>
    <col min="1551" max="1794" width="9" style="646"/>
    <col min="1795" max="1795" width="8.125" style="646" customWidth="1"/>
    <col min="1796" max="1796" width="4" style="646" customWidth="1"/>
    <col min="1797" max="1797" width="2.5" style="646" customWidth="1"/>
    <col min="1798" max="1798" width="3.5" style="646" customWidth="1"/>
    <col min="1799" max="1803" width="19" style="646" customWidth="1"/>
    <col min="1804" max="1804" width="18.625" style="646" customWidth="1"/>
    <col min="1805" max="1805" width="5" style="646" customWidth="1"/>
    <col min="1806" max="1806" width="8.125" style="646" customWidth="1"/>
    <col min="1807" max="2050" width="9" style="646"/>
    <col min="2051" max="2051" width="8.125" style="646" customWidth="1"/>
    <col min="2052" max="2052" width="4" style="646" customWidth="1"/>
    <col min="2053" max="2053" width="2.5" style="646" customWidth="1"/>
    <col min="2054" max="2054" width="3.5" style="646" customWidth="1"/>
    <col min="2055" max="2059" width="19" style="646" customWidth="1"/>
    <col min="2060" max="2060" width="18.625" style="646" customWidth="1"/>
    <col min="2061" max="2061" width="5" style="646" customWidth="1"/>
    <col min="2062" max="2062" width="8.125" style="646" customWidth="1"/>
    <col min="2063" max="2306" width="9" style="646"/>
    <col min="2307" max="2307" width="8.125" style="646" customWidth="1"/>
    <col min="2308" max="2308" width="4" style="646" customWidth="1"/>
    <col min="2309" max="2309" width="2.5" style="646" customWidth="1"/>
    <col min="2310" max="2310" width="3.5" style="646" customWidth="1"/>
    <col min="2311" max="2315" width="19" style="646" customWidth="1"/>
    <col min="2316" max="2316" width="18.625" style="646" customWidth="1"/>
    <col min="2317" max="2317" width="5" style="646" customWidth="1"/>
    <col min="2318" max="2318" width="8.125" style="646" customWidth="1"/>
    <col min="2319" max="2562" width="9" style="646"/>
    <col min="2563" max="2563" width="8.125" style="646" customWidth="1"/>
    <col min="2564" max="2564" width="4" style="646" customWidth="1"/>
    <col min="2565" max="2565" width="2.5" style="646" customWidth="1"/>
    <col min="2566" max="2566" width="3.5" style="646" customWidth="1"/>
    <col min="2567" max="2571" width="19" style="646" customWidth="1"/>
    <col min="2572" max="2572" width="18.625" style="646" customWidth="1"/>
    <col min="2573" max="2573" width="5" style="646" customWidth="1"/>
    <col min="2574" max="2574" width="8.125" style="646" customWidth="1"/>
    <col min="2575" max="2818" width="9" style="646"/>
    <col min="2819" max="2819" width="8.125" style="646" customWidth="1"/>
    <col min="2820" max="2820" width="4" style="646" customWidth="1"/>
    <col min="2821" max="2821" width="2.5" style="646" customWidth="1"/>
    <col min="2822" max="2822" width="3.5" style="646" customWidth="1"/>
    <col min="2823" max="2827" width="19" style="646" customWidth="1"/>
    <col min="2828" max="2828" width="18.625" style="646" customWidth="1"/>
    <col min="2829" max="2829" width="5" style="646" customWidth="1"/>
    <col min="2830" max="2830" width="8.125" style="646" customWidth="1"/>
    <col min="2831" max="3074" width="9" style="646"/>
    <col min="3075" max="3075" width="8.125" style="646" customWidth="1"/>
    <col min="3076" max="3076" width="4" style="646" customWidth="1"/>
    <col min="3077" max="3077" width="2.5" style="646" customWidth="1"/>
    <col min="3078" max="3078" width="3.5" style="646" customWidth="1"/>
    <col min="3079" max="3083" width="19" style="646" customWidth="1"/>
    <col min="3084" max="3084" width="18.625" style="646" customWidth="1"/>
    <col min="3085" max="3085" width="5" style="646" customWidth="1"/>
    <col min="3086" max="3086" width="8.125" style="646" customWidth="1"/>
    <col min="3087" max="3330" width="9" style="646"/>
    <col min="3331" max="3331" width="8.125" style="646" customWidth="1"/>
    <col min="3332" max="3332" width="4" style="646" customWidth="1"/>
    <col min="3333" max="3333" width="2.5" style="646" customWidth="1"/>
    <col min="3334" max="3334" width="3.5" style="646" customWidth="1"/>
    <col min="3335" max="3339" width="19" style="646" customWidth="1"/>
    <col min="3340" max="3340" width="18.625" style="646" customWidth="1"/>
    <col min="3341" max="3341" width="5" style="646" customWidth="1"/>
    <col min="3342" max="3342" width="8.125" style="646" customWidth="1"/>
    <col min="3343" max="3586" width="9" style="646"/>
    <col min="3587" max="3587" width="8.125" style="646" customWidth="1"/>
    <col min="3588" max="3588" width="4" style="646" customWidth="1"/>
    <col min="3589" max="3589" width="2.5" style="646" customWidth="1"/>
    <col min="3590" max="3590" width="3.5" style="646" customWidth="1"/>
    <col min="3591" max="3595" width="19" style="646" customWidth="1"/>
    <col min="3596" max="3596" width="18.625" style="646" customWidth="1"/>
    <col min="3597" max="3597" width="5" style="646" customWidth="1"/>
    <col min="3598" max="3598" width="8.125" style="646" customWidth="1"/>
    <col min="3599" max="3842" width="9" style="646"/>
    <col min="3843" max="3843" width="8.125" style="646" customWidth="1"/>
    <col min="3844" max="3844" width="4" style="646" customWidth="1"/>
    <col min="3845" max="3845" width="2.5" style="646" customWidth="1"/>
    <col min="3846" max="3846" width="3.5" style="646" customWidth="1"/>
    <col min="3847" max="3851" width="19" style="646" customWidth="1"/>
    <col min="3852" max="3852" width="18.625" style="646" customWidth="1"/>
    <col min="3853" max="3853" width="5" style="646" customWidth="1"/>
    <col min="3854" max="3854" width="8.125" style="646" customWidth="1"/>
    <col min="3855" max="4098" width="9" style="646"/>
    <col min="4099" max="4099" width="8.125" style="646" customWidth="1"/>
    <col min="4100" max="4100" width="4" style="646" customWidth="1"/>
    <col min="4101" max="4101" width="2.5" style="646" customWidth="1"/>
    <col min="4102" max="4102" width="3.5" style="646" customWidth="1"/>
    <col min="4103" max="4107" width="19" style="646" customWidth="1"/>
    <col min="4108" max="4108" width="18.625" style="646" customWidth="1"/>
    <col min="4109" max="4109" width="5" style="646" customWidth="1"/>
    <col min="4110" max="4110" width="8.125" style="646" customWidth="1"/>
    <col min="4111" max="4354" width="9" style="646"/>
    <col min="4355" max="4355" width="8.125" style="646" customWidth="1"/>
    <col min="4356" max="4356" width="4" style="646" customWidth="1"/>
    <col min="4357" max="4357" width="2.5" style="646" customWidth="1"/>
    <col min="4358" max="4358" width="3.5" style="646" customWidth="1"/>
    <col min="4359" max="4363" width="19" style="646" customWidth="1"/>
    <col min="4364" max="4364" width="18.625" style="646" customWidth="1"/>
    <col min="4365" max="4365" width="5" style="646" customWidth="1"/>
    <col min="4366" max="4366" width="8.125" style="646" customWidth="1"/>
    <col min="4367" max="4610" width="9" style="646"/>
    <col min="4611" max="4611" width="8.125" style="646" customWidth="1"/>
    <col min="4612" max="4612" width="4" style="646" customWidth="1"/>
    <col min="4613" max="4613" width="2.5" style="646" customWidth="1"/>
    <col min="4614" max="4614" width="3.5" style="646" customWidth="1"/>
    <col min="4615" max="4619" width="19" style="646" customWidth="1"/>
    <col min="4620" max="4620" width="18.625" style="646" customWidth="1"/>
    <col min="4621" max="4621" width="5" style="646" customWidth="1"/>
    <col min="4622" max="4622" width="8.125" style="646" customWidth="1"/>
    <col min="4623" max="4866" width="9" style="646"/>
    <col min="4867" max="4867" width="8.125" style="646" customWidth="1"/>
    <col min="4868" max="4868" width="4" style="646" customWidth="1"/>
    <col min="4869" max="4869" width="2.5" style="646" customWidth="1"/>
    <col min="4870" max="4870" width="3.5" style="646" customWidth="1"/>
    <col min="4871" max="4875" width="19" style="646" customWidth="1"/>
    <col min="4876" max="4876" width="18.625" style="646" customWidth="1"/>
    <col min="4877" max="4877" width="5" style="646" customWidth="1"/>
    <col min="4878" max="4878" width="8.125" style="646" customWidth="1"/>
    <col min="4879" max="5122" width="9" style="646"/>
    <col min="5123" max="5123" width="8.125" style="646" customWidth="1"/>
    <col min="5124" max="5124" width="4" style="646" customWidth="1"/>
    <col min="5125" max="5125" width="2.5" style="646" customWidth="1"/>
    <col min="5126" max="5126" width="3.5" style="646" customWidth="1"/>
    <col min="5127" max="5131" width="19" style="646" customWidth="1"/>
    <col min="5132" max="5132" width="18.625" style="646" customWidth="1"/>
    <col min="5133" max="5133" width="5" style="646" customWidth="1"/>
    <col min="5134" max="5134" width="8.125" style="646" customWidth="1"/>
    <col min="5135" max="5378" width="9" style="646"/>
    <col min="5379" max="5379" width="8.125" style="646" customWidth="1"/>
    <col min="5380" max="5380" width="4" style="646" customWidth="1"/>
    <col min="5381" max="5381" width="2.5" style="646" customWidth="1"/>
    <col min="5382" max="5382" width="3.5" style="646" customWidth="1"/>
    <col min="5383" max="5387" width="19" style="646" customWidth="1"/>
    <col min="5388" max="5388" width="18.625" style="646" customWidth="1"/>
    <col min="5389" max="5389" width="5" style="646" customWidth="1"/>
    <col min="5390" max="5390" width="8.125" style="646" customWidth="1"/>
    <col min="5391" max="5634" width="9" style="646"/>
    <col min="5635" max="5635" width="8.125" style="646" customWidth="1"/>
    <col min="5636" max="5636" width="4" style="646" customWidth="1"/>
    <col min="5637" max="5637" width="2.5" style="646" customWidth="1"/>
    <col min="5638" max="5638" width="3.5" style="646" customWidth="1"/>
    <col min="5639" max="5643" width="19" style="646" customWidth="1"/>
    <col min="5644" max="5644" width="18.625" style="646" customWidth="1"/>
    <col min="5645" max="5645" width="5" style="646" customWidth="1"/>
    <col min="5646" max="5646" width="8.125" style="646" customWidth="1"/>
    <col min="5647" max="5890" width="9" style="646"/>
    <col min="5891" max="5891" width="8.125" style="646" customWidth="1"/>
    <col min="5892" max="5892" width="4" style="646" customWidth="1"/>
    <col min="5893" max="5893" width="2.5" style="646" customWidth="1"/>
    <col min="5894" max="5894" width="3.5" style="646" customWidth="1"/>
    <col min="5895" max="5899" width="19" style="646" customWidth="1"/>
    <col min="5900" max="5900" width="18.625" style="646" customWidth="1"/>
    <col min="5901" max="5901" width="5" style="646" customWidth="1"/>
    <col min="5902" max="5902" width="8.125" style="646" customWidth="1"/>
    <col min="5903" max="6146" width="9" style="646"/>
    <col min="6147" max="6147" width="8.125" style="646" customWidth="1"/>
    <col min="6148" max="6148" width="4" style="646" customWidth="1"/>
    <col min="6149" max="6149" width="2.5" style="646" customWidth="1"/>
    <col min="6150" max="6150" width="3.5" style="646" customWidth="1"/>
    <col min="6151" max="6155" width="19" style="646" customWidth="1"/>
    <col min="6156" max="6156" width="18.625" style="646" customWidth="1"/>
    <col min="6157" max="6157" width="5" style="646" customWidth="1"/>
    <col min="6158" max="6158" width="8.125" style="646" customWidth="1"/>
    <col min="6159" max="6402" width="9" style="646"/>
    <col min="6403" max="6403" width="8.125" style="646" customWidth="1"/>
    <col min="6404" max="6404" width="4" style="646" customWidth="1"/>
    <col min="6405" max="6405" width="2.5" style="646" customWidth="1"/>
    <col min="6406" max="6406" width="3.5" style="646" customWidth="1"/>
    <col min="6407" max="6411" width="19" style="646" customWidth="1"/>
    <col min="6412" max="6412" width="18.625" style="646" customWidth="1"/>
    <col min="6413" max="6413" width="5" style="646" customWidth="1"/>
    <col min="6414" max="6414" width="8.125" style="646" customWidth="1"/>
    <col min="6415" max="6658" width="9" style="646"/>
    <col min="6659" max="6659" width="8.125" style="646" customWidth="1"/>
    <col min="6660" max="6660" width="4" style="646" customWidth="1"/>
    <col min="6661" max="6661" width="2.5" style="646" customWidth="1"/>
    <col min="6662" max="6662" width="3.5" style="646" customWidth="1"/>
    <col min="6663" max="6667" width="19" style="646" customWidth="1"/>
    <col min="6668" max="6668" width="18.625" style="646" customWidth="1"/>
    <col min="6669" max="6669" width="5" style="646" customWidth="1"/>
    <col min="6670" max="6670" width="8.125" style="646" customWidth="1"/>
    <col min="6671" max="6914" width="9" style="646"/>
    <col min="6915" max="6915" width="8.125" style="646" customWidth="1"/>
    <col min="6916" max="6916" width="4" style="646" customWidth="1"/>
    <col min="6917" max="6917" width="2.5" style="646" customWidth="1"/>
    <col min="6918" max="6918" width="3.5" style="646" customWidth="1"/>
    <col min="6919" max="6923" width="19" style="646" customWidth="1"/>
    <col min="6924" max="6924" width="18.625" style="646" customWidth="1"/>
    <col min="6925" max="6925" width="5" style="646" customWidth="1"/>
    <col min="6926" max="6926" width="8.125" style="646" customWidth="1"/>
    <col min="6927" max="7170" width="9" style="646"/>
    <col min="7171" max="7171" width="8.125" style="646" customWidth="1"/>
    <col min="7172" max="7172" width="4" style="646" customWidth="1"/>
    <col min="7173" max="7173" width="2.5" style="646" customWidth="1"/>
    <col min="7174" max="7174" width="3.5" style="646" customWidth="1"/>
    <col min="7175" max="7179" width="19" style="646" customWidth="1"/>
    <col min="7180" max="7180" width="18.625" style="646" customWidth="1"/>
    <col min="7181" max="7181" width="5" style="646" customWidth="1"/>
    <col min="7182" max="7182" width="8.125" style="646" customWidth="1"/>
    <col min="7183" max="7426" width="9" style="646"/>
    <col min="7427" max="7427" width="8.125" style="646" customWidth="1"/>
    <col min="7428" max="7428" width="4" style="646" customWidth="1"/>
    <col min="7429" max="7429" width="2.5" style="646" customWidth="1"/>
    <col min="7430" max="7430" width="3.5" style="646" customWidth="1"/>
    <col min="7431" max="7435" width="19" style="646" customWidth="1"/>
    <col min="7436" max="7436" width="18.625" style="646" customWidth="1"/>
    <col min="7437" max="7437" width="5" style="646" customWidth="1"/>
    <col min="7438" max="7438" width="8.125" style="646" customWidth="1"/>
    <col min="7439" max="7682" width="9" style="646"/>
    <col min="7683" max="7683" width="8.125" style="646" customWidth="1"/>
    <col min="7684" max="7684" width="4" style="646" customWidth="1"/>
    <col min="7685" max="7685" width="2.5" style="646" customWidth="1"/>
    <col min="7686" max="7686" width="3.5" style="646" customWidth="1"/>
    <col min="7687" max="7691" width="19" style="646" customWidth="1"/>
    <col min="7692" max="7692" width="18.625" style="646" customWidth="1"/>
    <col min="7693" max="7693" width="5" style="646" customWidth="1"/>
    <col min="7694" max="7694" width="8.125" style="646" customWidth="1"/>
    <col min="7695" max="7938" width="9" style="646"/>
    <col min="7939" max="7939" width="8.125" style="646" customWidth="1"/>
    <col min="7940" max="7940" width="4" style="646" customWidth="1"/>
    <col min="7941" max="7941" width="2.5" style="646" customWidth="1"/>
    <col min="7942" max="7942" width="3.5" style="646" customWidth="1"/>
    <col min="7943" max="7947" width="19" style="646" customWidth="1"/>
    <col min="7948" max="7948" width="18.625" style="646" customWidth="1"/>
    <col min="7949" max="7949" width="5" style="646" customWidth="1"/>
    <col min="7950" max="7950" width="8.125" style="646" customWidth="1"/>
    <col min="7951" max="8194" width="9" style="646"/>
    <col min="8195" max="8195" width="8.125" style="646" customWidth="1"/>
    <col min="8196" max="8196" width="4" style="646" customWidth="1"/>
    <col min="8197" max="8197" width="2.5" style="646" customWidth="1"/>
    <col min="8198" max="8198" width="3.5" style="646" customWidth="1"/>
    <col min="8199" max="8203" width="19" style="646" customWidth="1"/>
    <col min="8204" max="8204" width="18.625" style="646" customWidth="1"/>
    <col min="8205" max="8205" width="5" style="646" customWidth="1"/>
    <col min="8206" max="8206" width="8.125" style="646" customWidth="1"/>
    <col min="8207" max="8450" width="9" style="646"/>
    <col min="8451" max="8451" width="8.125" style="646" customWidth="1"/>
    <col min="8452" max="8452" width="4" style="646" customWidth="1"/>
    <col min="8453" max="8453" width="2.5" style="646" customWidth="1"/>
    <col min="8454" max="8454" width="3.5" style="646" customWidth="1"/>
    <col min="8455" max="8459" width="19" style="646" customWidth="1"/>
    <col min="8460" max="8460" width="18.625" style="646" customWidth="1"/>
    <col min="8461" max="8461" width="5" style="646" customWidth="1"/>
    <col min="8462" max="8462" width="8.125" style="646" customWidth="1"/>
    <col min="8463" max="8706" width="9" style="646"/>
    <col min="8707" max="8707" width="8.125" style="646" customWidth="1"/>
    <col min="8708" max="8708" width="4" style="646" customWidth="1"/>
    <col min="8709" max="8709" width="2.5" style="646" customWidth="1"/>
    <col min="8710" max="8710" width="3.5" style="646" customWidth="1"/>
    <col min="8711" max="8715" width="19" style="646" customWidth="1"/>
    <col min="8716" max="8716" width="18.625" style="646" customWidth="1"/>
    <col min="8717" max="8717" width="5" style="646" customWidth="1"/>
    <col min="8718" max="8718" width="8.125" style="646" customWidth="1"/>
    <col min="8719" max="8962" width="9" style="646"/>
    <col min="8963" max="8963" width="8.125" style="646" customWidth="1"/>
    <col min="8964" max="8964" width="4" style="646" customWidth="1"/>
    <col min="8965" max="8965" width="2.5" style="646" customWidth="1"/>
    <col min="8966" max="8966" width="3.5" style="646" customWidth="1"/>
    <col min="8967" max="8971" width="19" style="646" customWidth="1"/>
    <col min="8972" max="8972" width="18.625" style="646" customWidth="1"/>
    <col min="8973" max="8973" width="5" style="646" customWidth="1"/>
    <col min="8974" max="8974" width="8.125" style="646" customWidth="1"/>
    <col min="8975" max="9218" width="9" style="646"/>
    <col min="9219" max="9219" width="8.125" style="646" customWidth="1"/>
    <col min="9220" max="9220" width="4" style="646" customWidth="1"/>
    <col min="9221" max="9221" width="2.5" style="646" customWidth="1"/>
    <col min="9222" max="9222" width="3.5" style="646" customWidth="1"/>
    <col min="9223" max="9227" width="19" style="646" customWidth="1"/>
    <col min="9228" max="9228" width="18.625" style="646" customWidth="1"/>
    <col min="9229" max="9229" width="5" style="646" customWidth="1"/>
    <col min="9230" max="9230" width="8.125" style="646" customWidth="1"/>
    <col min="9231" max="9474" width="9" style="646"/>
    <col min="9475" max="9475" width="8.125" style="646" customWidth="1"/>
    <col min="9476" max="9476" width="4" style="646" customWidth="1"/>
    <col min="9477" max="9477" width="2.5" style="646" customWidth="1"/>
    <col min="9478" max="9478" width="3.5" style="646" customWidth="1"/>
    <col min="9479" max="9483" width="19" style="646" customWidth="1"/>
    <col min="9484" max="9484" width="18.625" style="646" customWidth="1"/>
    <col min="9485" max="9485" width="5" style="646" customWidth="1"/>
    <col min="9486" max="9486" width="8.125" style="646" customWidth="1"/>
    <col min="9487" max="9730" width="9" style="646"/>
    <col min="9731" max="9731" width="8.125" style="646" customWidth="1"/>
    <col min="9732" max="9732" width="4" style="646" customWidth="1"/>
    <col min="9733" max="9733" width="2.5" style="646" customWidth="1"/>
    <col min="9734" max="9734" width="3.5" style="646" customWidth="1"/>
    <col min="9735" max="9739" width="19" style="646" customWidth="1"/>
    <col min="9740" max="9740" width="18.625" style="646" customWidth="1"/>
    <col min="9741" max="9741" width="5" style="646" customWidth="1"/>
    <col min="9742" max="9742" width="8.125" style="646" customWidth="1"/>
    <col min="9743" max="9986" width="9" style="646"/>
    <col min="9987" max="9987" width="8.125" style="646" customWidth="1"/>
    <col min="9988" max="9988" width="4" style="646" customWidth="1"/>
    <col min="9989" max="9989" width="2.5" style="646" customWidth="1"/>
    <col min="9990" max="9990" width="3.5" style="646" customWidth="1"/>
    <col min="9991" max="9995" width="19" style="646" customWidth="1"/>
    <col min="9996" max="9996" width="18.625" style="646" customWidth="1"/>
    <col min="9997" max="9997" width="5" style="646" customWidth="1"/>
    <col min="9998" max="9998" width="8.125" style="646" customWidth="1"/>
    <col min="9999" max="10242" width="9" style="646"/>
    <col min="10243" max="10243" width="8.125" style="646" customWidth="1"/>
    <col min="10244" max="10244" width="4" style="646" customWidth="1"/>
    <col min="10245" max="10245" width="2.5" style="646" customWidth="1"/>
    <col min="10246" max="10246" width="3.5" style="646" customWidth="1"/>
    <col min="10247" max="10251" width="19" style="646" customWidth="1"/>
    <col min="10252" max="10252" width="18.625" style="646" customWidth="1"/>
    <col min="10253" max="10253" width="5" style="646" customWidth="1"/>
    <col min="10254" max="10254" width="8.125" style="646" customWidth="1"/>
    <col min="10255" max="10498" width="9" style="646"/>
    <col min="10499" max="10499" width="8.125" style="646" customWidth="1"/>
    <col min="10500" max="10500" width="4" style="646" customWidth="1"/>
    <col min="10501" max="10501" width="2.5" style="646" customWidth="1"/>
    <col min="10502" max="10502" width="3.5" style="646" customWidth="1"/>
    <col min="10503" max="10507" width="19" style="646" customWidth="1"/>
    <col min="10508" max="10508" width="18.625" style="646" customWidth="1"/>
    <col min="10509" max="10509" width="5" style="646" customWidth="1"/>
    <col min="10510" max="10510" width="8.125" style="646" customWidth="1"/>
    <col min="10511" max="10754" width="9" style="646"/>
    <col min="10755" max="10755" width="8.125" style="646" customWidth="1"/>
    <col min="10756" max="10756" width="4" style="646" customWidth="1"/>
    <col min="10757" max="10757" width="2.5" style="646" customWidth="1"/>
    <col min="10758" max="10758" width="3.5" style="646" customWidth="1"/>
    <col min="10759" max="10763" width="19" style="646" customWidth="1"/>
    <col min="10764" max="10764" width="18.625" style="646" customWidth="1"/>
    <col min="10765" max="10765" width="5" style="646" customWidth="1"/>
    <col min="10766" max="10766" width="8.125" style="646" customWidth="1"/>
    <col min="10767" max="11010" width="9" style="646"/>
    <col min="11011" max="11011" width="8.125" style="646" customWidth="1"/>
    <col min="11012" max="11012" width="4" style="646" customWidth="1"/>
    <col min="11013" max="11013" width="2.5" style="646" customWidth="1"/>
    <col min="11014" max="11014" width="3.5" style="646" customWidth="1"/>
    <col min="11015" max="11019" width="19" style="646" customWidth="1"/>
    <col min="11020" max="11020" width="18.625" style="646" customWidth="1"/>
    <col min="11021" max="11021" width="5" style="646" customWidth="1"/>
    <col min="11022" max="11022" width="8.125" style="646" customWidth="1"/>
    <col min="11023" max="11266" width="9" style="646"/>
    <col min="11267" max="11267" width="8.125" style="646" customWidth="1"/>
    <col min="11268" max="11268" width="4" style="646" customWidth="1"/>
    <col min="11269" max="11269" width="2.5" style="646" customWidth="1"/>
    <col min="11270" max="11270" width="3.5" style="646" customWidth="1"/>
    <col min="11271" max="11275" width="19" style="646" customWidth="1"/>
    <col min="11276" max="11276" width="18.625" style="646" customWidth="1"/>
    <col min="11277" max="11277" width="5" style="646" customWidth="1"/>
    <col min="11278" max="11278" width="8.125" style="646" customWidth="1"/>
    <col min="11279" max="11522" width="9" style="646"/>
    <col min="11523" max="11523" width="8.125" style="646" customWidth="1"/>
    <col min="11524" max="11524" width="4" style="646" customWidth="1"/>
    <col min="11525" max="11525" width="2.5" style="646" customWidth="1"/>
    <col min="11526" max="11526" width="3.5" style="646" customWidth="1"/>
    <col min="11527" max="11531" width="19" style="646" customWidth="1"/>
    <col min="11532" max="11532" width="18.625" style="646" customWidth="1"/>
    <col min="11533" max="11533" width="5" style="646" customWidth="1"/>
    <col min="11534" max="11534" width="8.125" style="646" customWidth="1"/>
    <col min="11535" max="11778" width="9" style="646"/>
    <col min="11779" max="11779" width="8.125" style="646" customWidth="1"/>
    <col min="11780" max="11780" width="4" style="646" customWidth="1"/>
    <col min="11781" max="11781" width="2.5" style="646" customWidth="1"/>
    <col min="11782" max="11782" width="3.5" style="646" customWidth="1"/>
    <col min="11783" max="11787" width="19" style="646" customWidth="1"/>
    <col min="11788" max="11788" width="18.625" style="646" customWidth="1"/>
    <col min="11789" max="11789" width="5" style="646" customWidth="1"/>
    <col min="11790" max="11790" width="8.125" style="646" customWidth="1"/>
    <col min="11791" max="12034" width="9" style="646"/>
    <col min="12035" max="12035" width="8.125" style="646" customWidth="1"/>
    <col min="12036" max="12036" width="4" style="646" customWidth="1"/>
    <col min="12037" max="12037" width="2.5" style="646" customWidth="1"/>
    <col min="12038" max="12038" width="3.5" style="646" customWidth="1"/>
    <col min="12039" max="12043" width="19" style="646" customWidth="1"/>
    <col min="12044" max="12044" width="18.625" style="646" customWidth="1"/>
    <col min="12045" max="12045" width="5" style="646" customWidth="1"/>
    <col min="12046" max="12046" width="8.125" style="646" customWidth="1"/>
    <col min="12047" max="12290" width="9" style="646"/>
    <col min="12291" max="12291" width="8.125" style="646" customWidth="1"/>
    <col min="12292" max="12292" width="4" style="646" customWidth="1"/>
    <col min="12293" max="12293" width="2.5" style="646" customWidth="1"/>
    <col min="12294" max="12294" width="3.5" style="646" customWidth="1"/>
    <col min="12295" max="12299" width="19" style="646" customWidth="1"/>
    <col min="12300" max="12300" width="18.625" style="646" customWidth="1"/>
    <col min="12301" max="12301" width="5" style="646" customWidth="1"/>
    <col min="12302" max="12302" width="8.125" style="646" customWidth="1"/>
    <col min="12303" max="12546" width="9" style="646"/>
    <col min="12547" max="12547" width="8.125" style="646" customWidth="1"/>
    <col min="12548" max="12548" width="4" style="646" customWidth="1"/>
    <col min="12549" max="12549" width="2.5" style="646" customWidth="1"/>
    <col min="12550" max="12550" width="3.5" style="646" customWidth="1"/>
    <col min="12551" max="12555" width="19" style="646" customWidth="1"/>
    <col min="12556" max="12556" width="18.625" style="646" customWidth="1"/>
    <col min="12557" max="12557" width="5" style="646" customWidth="1"/>
    <col min="12558" max="12558" width="8.125" style="646" customWidth="1"/>
    <col min="12559" max="12802" width="9" style="646"/>
    <col min="12803" max="12803" width="8.125" style="646" customWidth="1"/>
    <col min="12804" max="12804" width="4" style="646" customWidth="1"/>
    <col min="12805" max="12805" width="2.5" style="646" customWidth="1"/>
    <col min="12806" max="12806" width="3.5" style="646" customWidth="1"/>
    <col min="12807" max="12811" width="19" style="646" customWidth="1"/>
    <col min="12812" max="12812" width="18.625" style="646" customWidth="1"/>
    <col min="12813" max="12813" width="5" style="646" customWidth="1"/>
    <col min="12814" max="12814" width="8.125" style="646" customWidth="1"/>
    <col min="12815" max="13058" width="9" style="646"/>
    <col min="13059" max="13059" width="8.125" style="646" customWidth="1"/>
    <col min="13060" max="13060" width="4" style="646" customWidth="1"/>
    <col min="13061" max="13061" width="2.5" style="646" customWidth="1"/>
    <col min="13062" max="13062" width="3.5" style="646" customWidth="1"/>
    <col min="13063" max="13067" width="19" style="646" customWidth="1"/>
    <col min="13068" max="13068" width="18.625" style="646" customWidth="1"/>
    <col min="13069" max="13069" width="5" style="646" customWidth="1"/>
    <col min="13070" max="13070" width="8.125" style="646" customWidth="1"/>
    <col min="13071" max="13314" width="9" style="646"/>
    <col min="13315" max="13315" width="8.125" style="646" customWidth="1"/>
    <col min="13316" max="13316" width="4" style="646" customWidth="1"/>
    <col min="13317" max="13317" width="2.5" style="646" customWidth="1"/>
    <col min="13318" max="13318" width="3.5" style="646" customWidth="1"/>
    <col min="13319" max="13323" width="19" style="646" customWidth="1"/>
    <col min="13324" max="13324" width="18.625" style="646" customWidth="1"/>
    <col min="13325" max="13325" width="5" style="646" customWidth="1"/>
    <col min="13326" max="13326" width="8.125" style="646" customWidth="1"/>
    <col min="13327" max="13570" width="9" style="646"/>
    <col min="13571" max="13571" width="8.125" style="646" customWidth="1"/>
    <col min="13572" max="13572" width="4" style="646" customWidth="1"/>
    <col min="13573" max="13573" width="2.5" style="646" customWidth="1"/>
    <col min="13574" max="13574" width="3.5" style="646" customWidth="1"/>
    <col min="13575" max="13579" width="19" style="646" customWidth="1"/>
    <col min="13580" max="13580" width="18.625" style="646" customWidth="1"/>
    <col min="13581" max="13581" width="5" style="646" customWidth="1"/>
    <col min="13582" max="13582" width="8.125" style="646" customWidth="1"/>
    <col min="13583" max="13826" width="9" style="646"/>
    <col min="13827" max="13827" width="8.125" style="646" customWidth="1"/>
    <col min="13828" max="13828" width="4" style="646" customWidth="1"/>
    <col min="13829" max="13829" width="2.5" style="646" customWidth="1"/>
    <col min="13830" max="13830" width="3.5" style="646" customWidth="1"/>
    <col min="13831" max="13835" width="19" style="646" customWidth="1"/>
    <col min="13836" max="13836" width="18.625" style="646" customWidth="1"/>
    <col min="13837" max="13837" width="5" style="646" customWidth="1"/>
    <col min="13838" max="13838" width="8.125" style="646" customWidth="1"/>
    <col min="13839" max="14082" width="9" style="646"/>
    <col min="14083" max="14083" width="8.125" style="646" customWidth="1"/>
    <col min="14084" max="14084" width="4" style="646" customWidth="1"/>
    <col min="14085" max="14085" width="2.5" style="646" customWidth="1"/>
    <col min="14086" max="14086" width="3.5" style="646" customWidth="1"/>
    <col min="14087" max="14091" width="19" style="646" customWidth="1"/>
    <col min="14092" max="14092" width="18.625" style="646" customWidth="1"/>
    <col min="14093" max="14093" width="5" style="646" customWidth="1"/>
    <col min="14094" max="14094" width="8.125" style="646" customWidth="1"/>
    <col min="14095" max="14338" width="9" style="646"/>
    <col min="14339" max="14339" width="8.125" style="646" customWidth="1"/>
    <col min="14340" max="14340" width="4" style="646" customWidth="1"/>
    <col min="14341" max="14341" width="2.5" style="646" customWidth="1"/>
    <col min="14342" max="14342" width="3.5" style="646" customWidth="1"/>
    <col min="14343" max="14347" width="19" style="646" customWidth="1"/>
    <col min="14348" max="14348" width="18.625" style="646" customWidth="1"/>
    <col min="14349" max="14349" width="5" style="646" customWidth="1"/>
    <col min="14350" max="14350" width="8.125" style="646" customWidth="1"/>
    <col min="14351" max="14594" width="9" style="646"/>
    <col min="14595" max="14595" width="8.125" style="646" customWidth="1"/>
    <col min="14596" max="14596" width="4" style="646" customWidth="1"/>
    <col min="14597" max="14597" width="2.5" style="646" customWidth="1"/>
    <col min="14598" max="14598" width="3.5" style="646" customWidth="1"/>
    <col min="14599" max="14603" width="19" style="646" customWidth="1"/>
    <col min="14604" max="14604" width="18.625" style="646" customWidth="1"/>
    <col min="14605" max="14605" width="5" style="646" customWidth="1"/>
    <col min="14606" max="14606" width="8.125" style="646" customWidth="1"/>
    <col min="14607" max="14850" width="9" style="646"/>
    <col min="14851" max="14851" width="8.125" style="646" customWidth="1"/>
    <col min="14852" max="14852" width="4" style="646" customWidth="1"/>
    <col min="14853" max="14853" width="2.5" style="646" customWidth="1"/>
    <col min="14854" max="14854" width="3.5" style="646" customWidth="1"/>
    <col min="14855" max="14859" width="19" style="646" customWidth="1"/>
    <col min="14860" max="14860" width="18.625" style="646" customWidth="1"/>
    <col min="14861" max="14861" width="5" style="646" customWidth="1"/>
    <col min="14862" max="14862" width="8.125" style="646" customWidth="1"/>
    <col min="14863" max="15106" width="9" style="646"/>
    <col min="15107" max="15107" width="8.125" style="646" customWidth="1"/>
    <col min="15108" max="15108" width="4" style="646" customWidth="1"/>
    <col min="15109" max="15109" width="2.5" style="646" customWidth="1"/>
    <col min="15110" max="15110" width="3.5" style="646" customWidth="1"/>
    <col min="15111" max="15115" width="19" style="646" customWidth="1"/>
    <col min="15116" max="15116" width="18.625" style="646" customWidth="1"/>
    <col min="15117" max="15117" width="5" style="646" customWidth="1"/>
    <col min="15118" max="15118" width="8.125" style="646" customWidth="1"/>
    <col min="15119" max="15362" width="9" style="646"/>
    <col min="15363" max="15363" width="8.125" style="646" customWidth="1"/>
    <col min="15364" max="15364" width="4" style="646" customWidth="1"/>
    <col min="15365" max="15365" width="2.5" style="646" customWidth="1"/>
    <col min="15366" max="15366" width="3.5" style="646" customWidth="1"/>
    <col min="15367" max="15371" width="19" style="646" customWidth="1"/>
    <col min="15372" max="15372" width="18.625" style="646" customWidth="1"/>
    <col min="15373" max="15373" width="5" style="646" customWidth="1"/>
    <col min="15374" max="15374" width="8.125" style="646" customWidth="1"/>
    <col min="15375" max="15618" width="9" style="646"/>
    <col min="15619" max="15619" width="8.125" style="646" customWidth="1"/>
    <col min="15620" max="15620" width="4" style="646" customWidth="1"/>
    <col min="15621" max="15621" width="2.5" style="646" customWidth="1"/>
    <col min="15622" max="15622" width="3.5" style="646" customWidth="1"/>
    <col min="15623" max="15627" width="19" style="646" customWidth="1"/>
    <col min="15628" max="15628" width="18.625" style="646" customWidth="1"/>
    <col min="15629" max="15629" width="5" style="646" customWidth="1"/>
    <col min="15630" max="15630" width="8.125" style="646" customWidth="1"/>
    <col min="15631" max="15874" width="9" style="646"/>
    <col min="15875" max="15875" width="8.125" style="646" customWidth="1"/>
    <col min="15876" max="15876" width="4" style="646" customWidth="1"/>
    <col min="15877" max="15877" width="2.5" style="646" customWidth="1"/>
    <col min="15878" max="15878" width="3.5" style="646" customWidth="1"/>
    <col min="15879" max="15883" width="19" style="646" customWidth="1"/>
    <col min="15884" max="15884" width="18.625" style="646" customWidth="1"/>
    <col min="15885" max="15885" width="5" style="646" customWidth="1"/>
    <col min="15886" max="15886" width="8.125" style="646" customWidth="1"/>
    <col min="15887" max="16130" width="9" style="646"/>
    <col min="16131" max="16131" width="8.125" style="646" customWidth="1"/>
    <col min="16132" max="16132" width="4" style="646" customWidth="1"/>
    <col min="16133" max="16133" width="2.5" style="646" customWidth="1"/>
    <col min="16134" max="16134" width="3.5" style="646" customWidth="1"/>
    <col min="16135" max="16139" width="19" style="646" customWidth="1"/>
    <col min="16140" max="16140" width="18.625" style="646" customWidth="1"/>
    <col min="16141" max="16141" width="5" style="646" customWidth="1"/>
    <col min="16142" max="16142" width="8.125" style="646" customWidth="1"/>
    <col min="16143" max="16384" width="9" style="646"/>
  </cols>
  <sheetData>
    <row r="1" spans="1:21" s="11" customFormat="1" ht="23.25" customHeight="1">
      <c r="A1" s="1129"/>
      <c r="B1" s="1130"/>
      <c r="C1" s="1130"/>
      <c r="D1" s="1130"/>
      <c r="E1" s="1130"/>
      <c r="F1" s="1130"/>
      <c r="G1" s="1130"/>
      <c r="H1" s="1130"/>
      <c r="I1" s="1158"/>
      <c r="J1" s="1158"/>
      <c r="K1" s="1159"/>
      <c r="L1" s="1158"/>
      <c r="M1" s="1130"/>
      <c r="N1" s="1160"/>
      <c r="O1" s="1158"/>
      <c r="P1" s="1130"/>
      <c r="Q1" s="1159"/>
      <c r="R1" s="1158"/>
      <c r="S1" s="1130"/>
      <c r="T1" s="1159"/>
      <c r="U1" s="1198"/>
    </row>
    <row r="2" spans="1:21" s="11" customFormat="1" ht="34.5" customHeight="1">
      <c r="A2" s="381" t="s">
        <v>659</v>
      </c>
      <c r="B2" s="382"/>
      <c r="C2" s="382"/>
      <c r="D2" s="382"/>
      <c r="E2" s="382"/>
      <c r="F2" s="382"/>
      <c r="G2" s="382"/>
      <c r="H2" s="382"/>
      <c r="I2" s="382"/>
      <c r="J2" s="382"/>
      <c r="K2" s="382"/>
      <c r="L2" s="382"/>
      <c r="M2" s="382"/>
      <c r="N2" s="383"/>
      <c r="O2" s="1161"/>
    </row>
    <row r="3" spans="1:21" s="11" customFormat="1" ht="24" customHeight="1">
      <c r="A3" s="1162" t="s">
        <v>660</v>
      </c>
      <c r="B3" s="1163"/>
      <c r="C3" s="1163"/>
      <c r="D3" s="1163"/>
      <c r="E3" s="1163"/>
      <c r="F3" s="1163"/>
      <c r="G3" s="1163"/>
      <c r="H3" s="1163"/>
      <c r="I3" s="1163"/>
      <c r="J3" s="1163"/>
      <c r="K3" s="1163"/>
      <c r="L3" s="1163"/>
      <c r="M3" s="1163"/>
      <c r="N3" s="1164"/>
      <c r="O3" s="1161"/>
    </row>
    <row r="4" spans="1:21" s="635" customFormat="1" ht="15" customHeight="1">
      <c r="A4" s="631"/>
      <c r="B4" s="2"/>
      <c r="C4" s="2"/>
      <c r="D4" s="632"/>
      <c r="E4" s="632"/>
      <c r="F4" s="632"/>
      <c r="G4" s="632"/>
      <c r="H4" s="632"/>
      <c r="I4" s="632"/>
      <c r="J4" s="1165"/>
      <c r="K4" s="632"/>
      <c r="L4" s="1165"/>
      <c r="M4" s="632"/>
      <c r="N4" s="1166" t="s">
        <v>390</v>
      </c>
      <c r="O4" s="1161"/>
    </row>
    <row r="5" spans="1:21" s="1173" customFormat="1" ht="24" customHeight="1">
      <c r="A5" s="1167"/>
      <c r="B5" s="1168" t="s">
        <v>427</v>
      </c>
      <c r="C5" s="1169" t="s">
        <v>307</v>
      </c>
      <c r="D5" s="1170"/>
      <c r="E5" s="1170"/>
      <c r="F5" s="1170"/>
      <c r="G5" s="1036"/>
      <c r="H5" s="1036"/>
      <c r="I5" s="138"/>
      <c r="J5" s="139"/>
      <c r="K5" s="138"/>
      <c r="L5" s="139"/>
      <c r="M5" s="138"/>
      <c r="N5" s="1171"/>
      <c r="O5" s="1172"/>
    </row>
    <row r="6" spans="1:21" s="1173" customFormat="1" ht="24" customHeight="1">
      <c r="A6" s="1167"/>
      <c r="B6" s="1042"/>
      <c r="C6" s="1174" t="s">
        <v>391</v>
      </c>
      <c r="D6" s="1036"/>
      <c r="E6" s="1043" t="s">
        <v>308</v>
      </c>
      <c r="F6" s="1043"/>
      <c r="G6" s="1170"/>
      <c r="H6" s="1036"/>
      <c r="I6" s="138">
        <v>14565426</v>
      </c>
      <c r="J6" s="139"/>
      <c r="K6" s="138"/>
      <c r="L6" s="139"/>
      <c r="M6" s="138"/>
      <c r="N6" s="1171"/>
      <c r="O6" s="1172"/>
    </row>
    <row r="7" spans="1:21" s="1173" customFormat="1" ht="24" customHeight="1">
      <c r="A7" s="1167"/>
      <c r="B7" s="1042"/>
      <c r="C7" s="1174" t="s">
        <v>298</v>
      </c>
      <c r="D7" s="1036"/>
      <c r="E7" s="1043" t="s">
        <v>309</v>
      </c>
      <c r="F7" s="1043"/>
      <c r="G7" s="1170"/>
      <c r="H7" s="1036"/>
      <c r="I7" s="138">
        <v>6209707</v>
      </c>
      <c r="J7" s="139"/>
      <c r="K7" s="138"/>
      <c r="L7" s="139"/>
      <c r="M7" s="138"/>
      <c r="N7" s="1171"/>
      <c r="O7" s="1172"/>
    </row>
    <row r="8" spans="1:21" s="1173" customFormat="1" ht="24" customHeight="1">
      <c r="A8" s="1167"/>
      <c r="B8" s="1042"/>
      <c r="C8" s="1174" t="s">
        <v>299</v>
      </c>
      <c r="D8" s="1036"/>
      <c r="E8" s="1043" t="s">
        <v>310</v>
      </c>
      <c r="F8" s="1043"/>
      <c r="G8" s="1170"/>
      <c r="H8" s="1036"/>
      <c r="I8" s="138">
        <v>243807</v>
      </c>
      <c r="J8" s="139"/>
      <c r="K8" s="138"/>
      <c r="L8" s="139"/>
      <c r="M8" s="138"/>
      <c r="N8" s="1171"/>
      <c r="O8" s="1172"/>
    </row>
    <row r="9" spans="1:21" s="1173" customFormat="1" ht="24" customHeight="1">
      <c r="A9" s="1167"/>
      <c r="B9" s="1042"/>
      <c r="C9" s="1174" t="s">
        <v>292</v>
      </c>
      <c r="D9" s="1036"/>
      <c r="E9" s="1043" t="s">
        <v>311</v>
      </c>
      <c r="F9" s="1043"/>
      <c r="G9" s="1170"/>
      <c r="H9" s="1036"/>
      <c r="I9" s="1175">
        <v>447295</v>
      </c>
      <c r="J9" s="139"/>
      <c r="K9" s="138">
        <f>SUM(I6:I9)</f>
        <v>21466235</v>
      </c>
      <c r="L9" s="139"/>
      <c r="M9" s="138"/>
      <c r="N9" s="1171"/>
      <c r="O9" s="1172"/>
    </row>
    <row r="10" spans="1:21" s="1173" customFormat="1" ht="24" customHeight="1">
      <c r="A10" s="1167"/>
      <c r="B10" s="1168" t="s">
        <v>428</v>
      </c>
      <c r="C10" s="1169" t="s">
        <v>312</v>
      </c>
      <c r="D10" s="1170"/>
      <c r="E10" s="1170"/>
      <c r="F10" s="1170"/>
      <c r="G10" s="1036"/>
      <c r="H10" s="1036"/>
      <c r="I10" s="138"/>
      <c r="J10" s="139"/>
      <c r="K10" s="138"/>
      <c r="L10" s="139"/>
      <c r="M10" s="138"/>
      <c r="N10" s="1171"/>
      <c r="O10" s="1172"/>
    </row>
    <row r="11" spans="1:21" s="1173" customFormat="1" ht="24" customHeight="1">
      <c r="A11" s="1167"/>
      <c r="B11" s="1042"/>
      <c r="C11" s="1174" t="s">
        <v>391</v>
      </c>
      <c r="D11" s="1036"/>
      <c r="E11" s="1043" t="s">
        <v>313</v>
      </c>
      <c r="F11" s="1043"/>
      <c r="G11" s="1170"/>
      <c r="H11" s="1036"/>
      <c r="I11" s="138">
        <v>11591324</v>
      </c>
      <c r="J11" s="139"/>
      <c r="K11" s="138"/>
      <c r="L11" s="139"/>
      <c r="M11" s="138"/>
      <c r="N11" s="1171"/>
      <c r="O11" s="1172"/>
    </row>
    <row r="12" spans="1:21" s="1173" customFormat="1" ht="24" customHeight="1">
      <c r="A12" s="1167"/>
      <c r="B12" s="1042"/>
      <c r="C12" s="1174" t="s">
        <v>298</v>
      </c>
      <c r="D12" s="1036"/>
      <c r="E12" s="1043" t="s">
        <v>314</v>
      </c>
      <c r="F12" s="1043"/>
      <c r="G12" s="1170"/>
      <c r="H12" s="1036"/>
      <c r="I12" s="138">
        <v>6255324</v>
      </c>
      <c r="J12" s="139"/>
      <c r="K12" s="138"/>
      <c r="L12" s="139"/>
      <c r="M12" s="138"/>
      <c r="N12" s="1171"/>
      <c r="O12" s="1172"/>
    </row>
    <row r="13" spans="1:21" s="1173" customFormat="1" ht="24" customHeight="1">
      <c r="A13" s="1167"/>
      <c r="B13" s="1042"/>
      <c r="C13" s="1174" t="s">
        <v>299</v>
      </c>
      <c r="D13" s="1036"/>
      <c r="E13" s="1043" t="s">
        <v>315</v>
      </c>
      <c r="F13" s="1043"/>
      <c r="G13" s="1170"/>
      <c r="H13" s="1036"/>
      <c r="I13" s="138">
        <v>2963726</v>
      </c>
      <c r="J13" s="139"/>
      <c r="K13" s="138"/>
      <c r="L13" s="139"/>
      <c r="M13" s="138"/>
      <c r="N13" s="1171"/>
      <c r="O13" s="1172"/>
    </row>
    <row r="14" spans="1:21" s="1173" customFormat="1" ht="24" customHeight="1">
      <c r="A14" s="1167"/>
      <c r="B14" s="1042"/>
      <c r="C14" s="1174" t="s">
        <v>292</v>
      </c>
      <c r="D14" s="1036"/>
      <c r="E14" s="1043" t="s">
        <v>1</v>
      </c>
      <c r="F14" s="1043"/>
      <c r="G14" s="1170"/>
      <c r="H14" s="1036"/>
      <c r="I14" s="138">
        <v>956114</v>
      </c>
      <c r="J14" s="139"/>
      <c r="K14" s="138"/>
      <c r="L14" s="139"/>
      <c r="M14" s="138"/>
      <c r="N14" s="1171"/>
      <c r="O14" s="1172"/>
    </row>
    <row r="15" spans="1:21" s="1173" customFormat="1" ht="24" customHeight="1">
      <c r="A15" s="1167"/>
      <c r="B15" s="1042"/>
      <c r="C15" s="1174" t="s">
        <v>293</v>
      </c>
      <c r="D15" s="1036"/>
      <c r="E15" s="1043" t="s">
        <v>69</v>
      </c>
      <c r="F15" s="1043"/>
      <c r="G15" s="1170"/>
      <c r="H15" s="1036"/>
      <c r="I15" s="138">
        <v>20000</v>
      </c>
      <c r="J15" s="139"/>
      <c r="K15" s="138"/>
      <c r="L15" s="139"/>
      <c r="M15" s="138"/>
      <c r="N15" s="1171"/>
      <c r="O15" s="1172"/>
    </row>
    <row r="16" spans="1:21" s="1173" customFormat="1" ht="24" customHeight="1">
      <c r="A16" s="1167"/>
      <c r="B16" s="1042"/>
      <c r="C16" s="1174" t="s">
        <v>295</v>
      </c>
      <c r="D16" s="1036"/>
      <c r="E16" s="1043" t="s">
        <v>316</v>
      </c>
      <c r="F16" s="1043"/>
      <c r="G16" s="1170"/>
      <c r="H16" s="1036"/>
      <c r="I16" s="1175">
        <v>62852</v>
      </c>
      <c r="J16" s="139"/>
      <c r="K16" s="1175">
        <f>SUM(I11:I16)</f>
        <v>21849340</v>
      </c>
      <c r="L16" s="139"/>
      <c r="M16" s="138"/>
      <c r="N16" s="1171"/>
      <c r="O16" s="1172"/>
    </row>
    <row r="17" spans="1:15" s="1180" customFormat="1" ht="24" customHeight="1">
      <c r="A17" s="1176"/>
      <c r="B17" s="1042"/>
      <c r="C17" s="1177" t="str">
        <f>IF(O17&gt;=0,"医業利益","医業損失")</f>
        <v>医業損失</v>
      </c>
      <c r="D17" s="1170" t="str">
        <f>IF(K17&gt;=0,"医業利益","医業損失")</f>
        <v>医業利益</v>
      </c>
      <c r="E17" s="1170" t="str">
        <f>IF(L17&gt;=0,"医業利益","医業損失")</f>
        <v>医業利益</v>
      </c>
      <c r="F17" s="1170" t="str">
        <f>IF(M17&gt;=0,"医業利益","医業損失")</f>
        <v>医業利益</v>
      </c>
      <c r="G17" s="1178"/>
      <c r="H17" s="1050"/>
      <c r="I17" s="138"/>
      <c r="J17" s="139"/>
      <c r="K17" s="138"/>
      <c r="L17" s="139"/>
      <c r="M17" s="1179">
        <f>ABS(O17)</f>
        <v>383105</v>
      </c>
      <c r="N17" s="1171"/>
      <c r="O17" s="1172">
        <f>K9-K16</f>
        <v>-383105</v>
      </c>
    </row>
    <row r="18" spans="1:15" s="1173" customFormat="1" ht="24" customHeight="1">
      <c r="A18" s="1167"/>
      <c r="B18" s="1168" t="s">
        <v>429</v>
      </c>
      <c r="C18" s="1169" t="s">
        <v>317</v>
      </c>
      <c r="D18" s="1170"/>
      <c r="E18" s="1170"/>
      <c r="F18" s="1170"/>
      <c r="G18" s="1036"/>
      <c r="H18" s="1036"/>
      <c r="I18" s="138"/>
      <c r="J18" s="139"/>
      <c r="K18" s="138"/>
      <c r="L18" s="139"/>
      <c r="M18" s="138"/>
      <c r="N18" s="1171"/>
      <c r="O18" s="1172"/>
    </row>
    <row r="19" spans="1:15" s="1173" customFormat="1" ht="24" customHeight="1">
      <c r="A19" s="1167"/>
      <c r="B19" s="1042"/>
      <c r="C19" s="1174" t="s">
        <v>408</v>
      </c>
      <c r="D19" s="1036"/>
      <c r="E19" s="1043" t="s">
        <v>70</v>
      </c>
      <c r="F19" s="1043"/>
      <c r="G19" s="1170"/>
      <c r="H19" s="1036"/>
      <c r="I19" s="138">
        <v>493</v>
      </c>
      <c r="J19" s="139"/>
      <c r="K19" s="138"/>
      <c r="L19" s="139"/>
      <c r="M19" s="138"/>
      <c r="N19" s="1171"/>
      <c r="O19" s="1172"/>
    </row>
    <row r="20" spans="1:15" s="1173" customFormat="1" ht="24" customHeight="1">
      <c r="A20" s="1167"/>
      <c r="B20" s="1042"/>
      <c r="C20" s="1174" t="s">
        <v>298</v>
      </c>
      <c r="D20" s="1036"/>
      <c r="E20" s="1043" t="s">
        <v>68</v>
      </c>
      <c r="F20" s="1043"/>
      <c r="G20" s="1170"/>
      <c r="H20" s="1036"/>
      <c r="I20" s="138">
        <v>363665</v>
      </c>
      <c r="J20" s="139"/>
      <c r="K20" s="138"/>
      <c r="L20" s="139"/>
      <c r="M20" s="138"/>
      <c r="N20" s="1171"/>
      <c r="O20" s="1172"/>
    </row>
    <row r="21" spans="1:15" s="1173" customFormat="1" ht="24" customHeight="1">
      <c r="A21" s="1167"/>
      <c r="B21" s="1042"/>
      <c r="C21" s="1174" t="s">
        <v>299</v>
      </c>
      <c r="D21" s="1036"/>
      <c r="E21" s="1043" t="s">
        <v>71</v>
      </c>
      <c r="F21" s="1043"/>
      <c r="G21" s="1170"/>
      <c r="H21" s="1036"/>
      <c r="I21" s="138">
        <v>524664</v>
      </c>
      <c r="J21" s="139"/>
      <c r="K21" s="138"/>
      <c r="L21" s="139"/>
      <c r="M21" s="138"/>
      <c r="N21" s="1171"/>
      <c r="O21" s="1172"/>
    </row>
    <row r="22" spans="1:15" s="1173" customFormat="1" ht="24" customHeight="1">
      <c r="A22" s="1167"/>
      <c r="B22" s="1042"/>
      <c r="C22" s="1174" t="s">
        <v>292</v>
      </c>
      <c r="D22" s="1036"/>
      <c r="E22" s="1043" t="s">
        <v>318</v>
      </c>
      <c r="F22" s="1043"/>
      <c r="G22" s="1170"/>
      <c r="H22" s="1036"/>
      <c r="I22" s="138">
        <v>24807</v>
      </c>
      <c r="J22" s="139"/>
      <c r="K22" s="138"/>
      <c r="L22" s="139"/>
      <c r="M22" s="138"/>
      <c r="N22" s="1171"/>
      <c r="O22" s="1172"/>
    </row>
    <row r="23" spans="1:15" s="1180" customFormat="1" ht="24" customHeight="1">
      <c r="A23" s="1176"/>
      <c r="B23" s="1042"/>
      <c r="C23" s="1174" t="s">
        <v>293</v>
      </c>
      <c r="D23" s="1050"/>
      <c r="E23" s="1043" t="s">
        <v>186</v>
      </c>
      <c r="F23" s="1043"/>
      <c r="G23" s="1170"/>
      <c r="H23" s="1050"/>
      <c r="I23" s="138">
        <v>43036</v>
      </c>
      <c r="J23" s="139"/>
      <c r="K23" s="138"/>
      <c r="L23" s="139"/>
      <c r="M23" s="138"/>
      <c r="N23" s="1171"/>
      <c r="O23" s="1172"/>
    </row>
    <row r="24" spans="1:15" s="1180" customFormat="1" ht="9" customHeight="1" thickBot="1">
      <c r="A24" s="1181"/>
      <c r="B24" s="1057"/>
      <c r="C24" s="1057"/>
      <c r="D24" s="1058"/>
      <c r="E24" s="1058"/>
      <c r="F24" s="1059"/>
      <c r="G24" s="1059"/>
      <c r="H24" s="1058"/>
      <c r="I24" s="140"/>
      <c r="J24" s="140"/>
      <c r="K24" s="140"/>
      <c r="L24" s="140"/>
      <c r="M24" s="140"/>
      <c r="N24" s="1182"/>
      <c r="O24" s="1172"/>
    </row>
    <row r="25" spans="1:15" s="1180" customFormat="1" ht="9" customHeight="1">
      <c r="A25" s="1183"/>
      <c r="B25" s="1064"/>
      <c r="C25" s="1064"/>
      <c r="D25" s="1065"/>
      <c r="E25" s="1065"/>
      <c r="F25" s="1066"/>
      <c r="G25" s="1066"/>
      <c r="H25" s="1065"/>
      <c r="I25" s="141"/>
      <c r="J25" s="141"/>
      <c r="K25" s="141"/>
      <c r="L25" s="141"/>
      <c r="M25" s="141"/>
      <c r="N25" s="1184"/>
      <c r="O25" s="1172"/>
    </row>
    <row r="26" spans="1:15" s="1180" customFormat="1" ht="24" customHeight="1">
      <c r="A26" s="1176"/>
      <c r="B26" s="1042"/>
      <c r="C26" s="1174" t="s">
        <v>295</v>
      </c>
      <c r="D26" s="1050"/>
      <c r="E26" s="1043" t="s">
        <v>72</v>
      </c>
      <c r="F26" s="1043"/>
      <c r="G26" s="1170"/>
      <c r="H26" s="1050"/>
      <c r="I26" s="138">
        <v>408643</v>
      </c>
      <c r="J26" s="139"/>
      <c r="K26" s="138"/>
      <c r="L26" s="139"/>
      <c r="M26" s="138"/>
      <c r="N26" s="1171"/>
      <c r="O26" s="1172"/>
    </row>
    <row r="27" spans="1:15" s="1180" customFormat="1" ht="24" customHeight="1">
      <c r="A27" s="1176"/>
      <c r="B27" s="1042"/>
      <c r="C27" s="1174" t="s">
        <v>296</v>
      </c>
      <c r="D27" s="1050"/>
      <c r="E27" s="1043" t="s">
        <v>188</v>
      </c>
      <c r="F27" s="1043"/>
      <c r="G27" s="1170"/>
      <c r="H27" s="1050"/>
      <c r="I27" s="138">
        <v>1311</v>
      </c>
      <c r="J27" s="139"/>
      <c r="K27" s="138"/>
      <c r="L27" s="139"/>
      <c r="M27" s="138"/>
      <c r="N27" s="1171"/>
      <c r="O27" s="1172"/>
    </row>
    <row r="28" spans="1:15" s="1180" customFormat="1" ht="24" customHeight="1">
      <c r="A28" s="1176"/>
      <c r="B28" s="1042"/>
      <c r="C28" s="1174" t="s">
        <v>319</v>
      </c>
      <c r="D28" s="1050"/>
      <c r="E28" s="1043" t="s">
        <v>320</v>
      </c>
      <c r="F28" s="1043"/>
      <c r="G28" s="1170"/>
      <c r="H28" s="1050"/>
      <c r="I28" s="1175">
        <v>240920</v>
      </c>
      <c r="J28" s="139"/>
      <c r="K28" s="138">
        <f>SUM(I19:I28)</f>
        <v>1607539</v>
      </c>
      <c r="L28" s="139"/>
      <c r="M28" s="138"/>
      <c r="N28" s="1171"/>
      <c r="O28" s="1172"/>
    </row>
    <row r="29" spans="1:15" s="1173" customFormat="1" ht="24" customHeight="1">
      <c r="A29" s="1167"/>
      <c r="B29" s="1168" t="s">
        <v>430</v>
      </c>
      <c r="C29" s="1169" t="s">
        <v>321</v>
      </c>
      <c r="D29" s="1169"/>
      <c r="E29" s="1169"/>
      <c r="F29" s="1169"/>
      <c r="G29" s="1036"/>
      <c r="H29" s="1036"/>
      <c r="I29" s="138"/>
      <c r="J29" s="139"/>
      <c r="K29" s="138"/>
      <c r="L29" s="139"/>
      <c r="M29" s="138"/>
      <c r="N29" s="1171"/>
      <c r="O29" s="1172"/>
    </row>
    <row r="30" spans="1:15" s="1173" customFormat="1" ht="24" customHeight="1">
      <c r="A30" s="1167"/>
      <c r="B30" s="1042"/>
      <c r="C30" s="1174" t="s">
        <v>411</v>
      </c>
      <c r="D30" s="1036"/>
      <c r="E30" s="1043" t="s">
        <v>73</v>
      </c>
      <c r="F30" s="1043"/>
      <c r="G30" s="1170"/>
      <c r="H30" s="1036"/>
      <c r="I30" s="138">
        <v>22387</v>
      </c>
      <c r="J30" s="139"/>
      <c r="K30" s="138"/>
      <c r="L30" s="139"/>
      <c r="M30" s="138"/>
      <c r="N30" s="1171"/>
      <c r="O30" s="1172"/>
    </row>
    <row r="31" spans="1:15" s="1173" customFormat="1" ht="24" customHeight="1">
      <c r="A31" s="1167"/>
      <c r="B31" s="1042"/>
      <c r="C31" s="1174" t="s">
        <v>298</v>
      </c>
      <c r="D31" s="1036"/>
      <c r="E31" s="1043" t="s">
        <v>212</v>
      </c>
      <c r="F31" s="1043"/>
      <c r="G31" s="1170"/>
      <c r="H31" s="1036"/>
      <c r="I31" s="138">
        <v>16826</v>
      </c>
      <c r="J31" s="139"/>
      <c r="K31" s="138"/>
      <c r="L31" s="139"/>
      <c r="M31" s="138"/>
      <c r="N31" s="1171"/>
      <c r="O31" s="1172"/>
    </row>
    <row r="32" spans="1:15" s="1173" customFormat="1" ht="24" customHeight="1">
      <c r="A32" s="1167"/>
      <c r="B32" s="1042"/>
      <c r="C32" s="1174" t="s">
        <v>299</v>
      </c>
      <c r="D32" s="1036"/>
      <c r="E32" s="1043" t="s">
        <v>213</v>
      </c>
      <c r="F32" s="1043"/>
      <c r="G32" s="1170"/>
      <c r="H32" s="1036"/>
      <c r="I32" s="138">
        <v>1978</v>
      </c>
      <c r="J32" s="139"/>
      <c r="K32" s="138"/>
      <c r="L32" s="139"/>
      <c r="M32" s="138"/>
      <c r="N32" s="1171"/>
      <c r="O32" s="1172"/>
    </row>
    <row r="33" spans="1:15" s="1173" customFormat="1" ht="24" customHeight="1">
      <c r="A33" s="1167"/>
      <c r="B33" s="1042"/>
      <c r="C33" s="1174" t="s">
        <v>292</v>
      </c>
      <c r="D33" s="1036"/>
      <c r="E33" s="1043" t="s">
        <v>215</v>
      </c>
      <c r="F33" s="1043"/>
      <c r="G33" s="1170"/>
      <c r="H33" s="1036"/>
      <c r="I33" s="1175">
        <v>710380</v>
      </c>
      <c r="J33" s="139"/>
      <c r="K33" s="1175">
        <f>SUM(I30:I33)</f>
        <v>751571</v>
      </c>
      <c r="L33" s="139"/>
      <c r="M33" s="1175">
        <f>ABS(O33)</f>
        <v>855968</v>
      </c>
      <c r="N33" s="1171"/>
      <c r="O33" s="1172">
        <f>K28-K33</f>
        <v>855968</v>
      </c>
    </row>
    <row r="34" spans="1:15" s="1180" customFormat="1" ht="24" customHeight="1">
      <c r="A34" s="1176"/>
      <c r="B34" s="1042"/>
      <c r="C34" s="1177" t="str">
        <f>IF(O34&gt;=0,"経常利益","経常損失")</f>
        <v>経常利益</v>
      </c>
      <c r="D34" s="1170" t="str">
        <f>IF(K34&gt;=0,"医業利益","医業損失")</f>
        <v>医業利益</v>
      </c>
      <c r="E34" s="1170" t="str">
        <f>IF(L34&gt;=0,"医業利益","医業損失")</f>
        <v>医業利益</v>
      </c>
      <c r="F34" s="1170" t="str">
        <f>IF(M34&gt;=0,"医業利益","医業損失")</f>
        <v>医業利益</v>
      </c>
      <c r="G34" s="1178"/>
      <c r="H34" s="1050"/>
      <c r="I34" s="138"/>
      <c r="J34" s="139"/>
      <c r="K34" s="138"/>
      <c r="L34" s="139"/>
      <c r="M34" s="1179">
        <f>ABS(O34)</f>
        <v>472863</v>
      </c>
      <c r="N34" s="1171"/>
      <c r="O34" s="1172">
        <f>SUM(O17,O33)</f>
        <v>472863</v>
      </c>
    </row>
    <row r="35" spans="1:15" s="1173" customFormat="1" ht="24" customHeight="1">
      <c r="A35" s="1167"/>
      <c r="B35" s="1168" t="s">
        <v>431</v>
      </c>
      <c r="C35" s="1169" t="s">
        <v>572</v>
      </c>
      <c r="D35" s="1185"/>
      <c r="E35" s="1185"/>
      <c r="F35" s="1185"/>
      <c r="G35" s="1036"/>
      <c r="H35" s="1036"/>
      <c r="I35" s="138"/>
      <c r="J35" s="139"/>
      <c r="K35" s="138"/>
      <c r="L35" s="139"/>
      <c r="M35" s="138"/>
      <c r="N35" s="1171"/>
      <c r="O35" s="1172"/>
    </row>
    <row r="36" spans="1:15" s="1173" customFormat="1" ht="24" customHeight="1">
      <c r="A36" s="1167"/>
      <c r="B36" s="1042"/>
      <c r="C36" s="1174" t="s">
        <v>401</v>
      </c>
      <c r="D36" s="1036"/>
      <c r="E36" s="1043" t="s">
        <v>573</v>
      </c>
      <c r="F36" s="1043"/>
      <c r="G36" s="1170"/>
      <c r="H36" s="1036"/>
      <c r="I36" s="1175">
        <v>69425</v>
      </c>
      <c r="J36" s="139"/>
      <c r="K36" s="1175">
        <f>SUM(I36)</f>
        <v>69425</v>
      </c>
      <c r="L36" s="139"/>
      <c r="M36" s="1175">
        <f>ABS(O36)</f>
        <v>69425</v>
      </c>
      <c r="N36" s="1171"/>
      <c r="O36" s="1172">
        <f>-K36</f>
        <v>-69425</v>
      </c>
    </row>
    <row r="37" spans="1:15" s="1173" customFormat="1" ht="24" customHeight="1">
      <c r="A37" s="1167"/>
      <c r="B37" s="1168" t="s">
        <v>574</v>
      </c>
      <c r="C37" s="1169" t="s">
        <v>74</v>
      </c>
      <c r="D37" s="1185"/>
      <c r="E37" s="1185"/>
      <c r="F37" s="1185"/>
      <c r="G37" s="1036"/>
      <c r="H37" s="1036"/>
      <c r="I37" s="138"/>
      <c r="J37" s="139"/>
      <c r="K37" s="138"/>
      <c r="L37" s="139"/>
      <c r="M37" s="138"/>
      <c r="N37" s="1171"/>
      <c r="O37" s="1172"/>
    </row>
    <row r="38" spans="1:15" s="1173" customFormat="1" ht="24" customHeight="1">
      <c r="A38" s="1167"/>
      <c r="B38" s="1042"/>
      <c r="C38" s="1174" t="s">
        <v>401</v>
      </c>
      <c r="D38" s="1036"/>
      <c r="E38" s="1043" t="s">
        <v>75</v>
      </c>
      <c r="F38" s="1043"/>
      <c r="G38" s="1170"/>
      <c r="H38" s="1036"/>
      <c r="I38" s="1175">
        <v>923203</v>
      </c>
      <c r="J38" s="139"/>
      <c r="K38" s="1175">
        <f>SUM(I38)</f>
        <v>923203</v>
      </c>
      <c r="L38" s="139"/>
      <c r="M38" s="1175">
        <f>ABS(O38)</f>
        <v>923203</v>
      </c>
      <c r="N38" s="1171"/>
      <c r="O38" s="1172">
        <f>-K38</f>
        <v>-923203</v>
      </c>
    </row>
    <row r="39" spans="1:15" s="1173" customFormat="1" ht="24" hidden="1" customHeight="1">
      <c r="A39" s="1167"/>
      <c r="B39" s="1168"/>
      <c r="C39" s="1169"/>
      <c r="D39" s="1185"/>
      <c r="E39" s="1185"/>
      <c r="F39" s="1185"/>
      <c r="G39" s="1036"/>
      <c r="H39" s="1036"/>
      <c r="I39" s="138"/>
      <c r="J39" s="139"/>
      <c r="K39" s="138"/>
      <c r="L39" s="139"/>
      <c r="M39" s="138"/>
      <c r="N39" s="1171"/>
      <c r="O39" s="1172"/>
    </row>
    <row r="40" spans="1:15" s="1173" customFormat="1" ht="24" hidden="1" customHeight="1">
      <c r="A40" s="1167"/>
      <c r="B40" s="1042"/>
      <c r="C40" s="1174"/>
      <c r="D40" s="1036"/>
      <c r="E40" s="1043"/>
      <c r="F40" s="1043"/>
      <c r="G40" s="1170"/>
      <c r="H40" s="1036"/>
      <c r="I40" s="138"/>
      <c r="J40" s="139"/>
      <c r="K40" s="138"/>
      <c r="L40" s="139"/>
      <c r="M40" s="138"/>
      <c r="N40" s="1171"/>
      <c r="O40" s="1172">
        <f>-K40</f>
        <v>0</v>
      </c>
    </row>
    <row r="41" spans="1:15" s="1180" customFormat="1" ht="24" customHeight="1">
      <c r="A41" s="1176"/>
      <c r="B41" s="1042"/>
      <c r="C41" s="1177" t="str">
        <f>IF(O41&gt;=0,"当年度純利益","当年度純損失")</f>
        <v>当年度純損失</v>
      </c>
      <c r="D41" s="1170" t="str">
        <f>IF(K41&gt;=0,"医業利益","医業損失")</f>
        <v>医業利益</v>
      </c>
      <c r="E41" s="1170" t="str">
        <f>IF(L41&gt;=0,"医業利益","医業損失")</f>
        <v>医業利益</v>
      </c>
      <c r="F41" s="1170" t="str">
        <f>IF(M41&gt;=0,"医業利益","医業損失")</f>
        <v>医業利益</v>
      </c>
      <c r="G41" s="1178"/>
      <c r="H41" s="1050"/>
      <c r="I41" s="138"/>
      <c r="J41" s="139"/>
      <c r="K41" s="138"/>
      <c r="L41" s="139"/>
      <c r="M41" s="1179">
        <f>ABS(O41)</f>
        <v>380915</v>
      </c>
      <c r="N41" s="1171"/>
      <c r="O41" s="1172">
        <f>SUM(O34,O38,O40)+69425</f>
        <v>-380915</v>
      </c>
    </row>
    <row r="42" spans="1:15" s="1180" customFormat="1" ht="24" customHeight="1">
      <c r="A42" s="1176"/>
      <c r="B42" s="1042"/>
      <c r="C42" s="1177" t="str">
        <f>IF(O42&gt;=0,"前年度繰越剰余金","前年度繰越欠損金")</f>
        <v>前年度繰越欠損金</v>
      </c>
      <c r="D42" s="1170" t="str">
        <f>IF(K42&gt;=0,"前年度繰越剰余金","前年度繰越欠損金")</f>
        <v>前年度繰越剰余金</v>
      </c>
      <c r="E42" s="1170" t="str">
        <f>IF(L42&gt;=0,"前年度繰越剰余金","前年度繰越欠損金")</f>
        <v>前年度繰越剰余金</v>
      </c>
      <c r="F42" s="1170" t="str">
        <f>IF(M42&gt;=0,"前年度繰越剰余金","前年度繰越欠損金")</f>
        <v>前年度繰越剰余金</v>
      </c>
      <c r="G42" s="1178"/>
      <c r="H42" s="1050"/>
      <c r="I42" s="138"/>
      <c r="J42" s="139"/>
      <c r="K42" s="138"/>
      <c r="L42" s="139"/>
      <c r="M42" s="1179">
        <f>ABS(O42)</f>
        <v>5115703</v>
      </c>
      <c r="N42" s="1171"/>
      <c r="O42" s="1172">
        <v>-5115703</v>
      </c>
    </row>
    <row r="43" spans="1:15" s="1180" customFormat="1" ht="24" customHeight="1" thickBot="1">
      <c r="A43" s="1176"/>
      <c r="B43" s="1042"/>
      <c r="C43" s="1177" t="str">
        <f>IF(O43&gt;=0,"当年度未処分利益剰余金","当年度未処理欠損金")</f>
        <v>当年度未処理欠損金</v>
      </c>
      <c r="D43" s="1170" t="str">
        <f>IF(K43&gt;=0,"当年度未処分利益剰余金","当年度未処理欠損金")</f>
        <v>当年度未処分利益剰余金</v>
      </c>
      <c r="E43" s="1170" t="str">
        <f>IF(L43&gt;=0,"当年度未処分利益剰余金","当年度未処理欠損金")</f>
        <v>当年度未処分利益剰余金</v>
      </c>
      <c r="F43" s="1170" t="str">
        <f>IF(M43&gt;=0,"当年度未処分利益剰余金","当年度未処理欠損金")</f>
        <v>当年度未処分利益剰余金</v>
      </c>
      <c r="G43" s="1178"/>
      <c r="H43" s="1050"/>
      <c r="I43" s="138"/>
      <c r="J43" s="139"/>
      <c r="K43" s="138"/>
      <c r="L43" s="139"/>
      <c r="M43" s="1186">
        <f>ABS(O43)</f>
        <v>5496618</v>
      </c>
      <c r="N43" s="1171"/>
      <c r="O43" s="1172">
        <f>SUM(O41:O42)</f>
        <v>-5496618</v>
      </c>
    </row>
    <row r="44" spans="1:15" s="1052" customFormat="1" ht="24" customHeight="1" thickTop="1" thickBot="1">
      <c r="A44" s="1056"/>
      <c r="B44" s="1187"/>
      <c r="C44" s="1187"/>
      <c r="D44" s="1101"/>
      <c r="E44" s="1101"/>
      <c r="F44" s="1188"/>
      <c r="G44" s="1188"/>
      <c r="H44" s="1101"/>
      <c r="I44" s="140"/>
      <c r="J44" s="140"/>
      <c r="K44" s="140"/>
      <c r="L44" s="140"/>
      <c r="M44" s="140"/>
      <c r="N44" s="1189"/>
      <c r="O44" s="1190"/>
    </row>
    <row r="45" spans="1:15" s="1052" customFormat="1" ht="23.25" customHeight="1">
      <c r="A45" s="1063"/>
      <c r="B45" s="1191"/>
      <c r="C45" s="1191"/>
      <c r="D45" s="1106"/>
      <c r="E45" s="1106"/>
      <c r="F45" s="1192"/>
      <c r="G45" s="1192"/>
      <c r="H45" s="1106"/>
      <c r="I45" s="141"/>
      <c r="J45" s="141"/>
      <c r="K45" s="141"/>
      <c r="L45" s="141"/>
      <c r="M45" s="141"/>
      <c r="N45" s="1193"/>
      <c r="O45" s="1190"/>
    </row>
    <row r="46" spans="1:15" s="11" customFormat="1" ht="34.5" customHeight="1">
      <c r="A46" s="381" t="s">
        <v>661</v>
      </c>
      <c r="B46" s="382"/>
      <c r="C46" s="382"/>
      <c r="D46" s="382"/>
      <c r="E46" s="382"/>
      <c r="F46" s="382"/>
      <c r="G46" s="382"/>
      <c r="H46" s="382"/>
      <c r="I46" s="382"/>
      <c r="J46" s="382"/>
      <c r="K46" s="382"/>
      <c r="L46" s="382"/>
      <c r="M46" s="382"/>
      <c r="N46" s="383"/>
      <c r="O46" s="1161"/>
    </row>
    <row r="47" spans="1:15" s="11" customFormat="1" ht="24" customHeight="1">
      <c r="A47" s="628" t="s">
        <v>660</v>
      </c>
      <c r="B47" s="629"/>
      <c r="C47" s="629"/>
      <c r="D47" s="629"/>
      <c r="E47" s="629"/>
      <c r="F47" s="629"/>
      <c r="G47" s="629"/>
      <c r="H47" s="629"/>
      <c r="I47" s="629"/>
      <c r="J47" s="629"/>
      <c r="K47" s="629"/>
      <c r="L47" s="629"/>
      <c r="M47" s="629"/>
      <c r="N47" s="630"/>
      <c r="O47" s="1161"/>
    </row>
    <row r="48" spans="1:15" s="635" customFormat="1" ht="15" customHeight="1">
      <c r="A48" s="631"/>
      <c r="B48" s="2"/>
      <c r="C48" s="2"/>
      <c r="D48" s="632"/>
      <c r="E48" s="632"/>
      <c r="F48" s="632"/>
      <c r="G48" s="632"/>
      <c r="H48" s="632"/>
      <c r="I48" s="632"/>
      <c r="J48" s="1165"/>
      <c r="K48" s="632"/>
      <c r="L48" s="1165"/>
      <c r="M48" s="632"/>
      <c r="N48" s="1166" t="s">
        <v>390</v>
      </c>
      <c r="O48" s="1161"/>
    </row>
    <row r="49" spans="1:15" s="1173" customFormat="1" ht="24" customHeight="1">
      <c r="A49" s="1167"/>
      <c r="B49" s="1168" t="s">
        <v>427</v>
      </c>
      <c r="C49" s="1169" t="s">
        <v>307</v>
      </c>
      <c r="D49" s="1170"/>
      <c r="E49" s="1170"/>
      <c r="F49" s="1170"/>
      <c r="G49" s="1036"/>
      <c r="H49" s="1036"/>
      <c r="I49" s="138"/>
      <c r="J49" s="139"/>
      <c r="K49" s="138"/>
      <c r="L49" s="139"/>
      <c r="M49" s="138"/>
      <c r="N49" s="1171"/>
      <c r="O49" s="1172"/>
    </row>
    <row r="50" spans="1:15" s="1173" customFormat="1" ht="24" customHeight="1">
      <c r="A50" s="1167"/>
      <c r="B50" s="1042"/>
      <c r="C50" s="1174" t="s">
        <v>391</v>
      </c>
      <c r="D50" s="1036"/>
      <c r="E50" s="1043" t="s">
        <v>308</v>
      </c>
      <c r="F50" s="1043"/>
      <c r="G50" s="1170"/>
      <c r="H50" s="1036"/>
      <c r="I50" s="138">
        <v>4323002</v>
      </c>
      <c r="J50" s="139"/>
      <c r="K50" s="138"/>
      <c r="L50" s="139"/>
      <c r="M50" s="138"/>
      <c r="N50" s="1171"/>
      <c r="O50" s="1172"/>
    </row>
    <row r="51" spans="1:15" s="1173" customFormat="1" ht="24" customHeight="1">
      <c r="A51" s="1167"/>
      <c r="B51" s="1042"/>
      <c r="C51" s="1174" t="s">
        <v>298</v>
      </c>
      <c r="D51" s="1036"/>
      <c r="E51" s="1043" t="s">
        <v>309</v>
      </c>
      <c r="F51" s="1043"/>
      <c r="G51" s="1170"/>
      <c r="H51" s="1036"/>
      <c r="I51" s="138">
        <v>527947</v>
      </c>
      <c r="J51" s="139"/>
      <c r="K51" s="138"/>
      <c r="L51" s="139"/>
      <c r="M51" s="138"/>
      <c r="N51" s="1171"/>
      <c r="O51" s="1172"/>
    </row>
    <row r="52" spans="1:15" s="1173" customFormat="1" ht="24" customHeight="1">
      <c r="A52" s="1167"/>
      <c r="B52" s="1042"/>
      <c r="C52" s="1174" t="s">
        <v>299</v>
      </c>
      <c r="D52" s="1036"/>
      <c r="E52" s="1043" t="s">
        <v>311</v>
      </c>
      <c r="F52" s="1043"/>
      <c r="G52" s="1170"/>
      <c r="H52" s="1036"/>
      <c r="I52" s="1175">
        <v>155593</v>
      </c>
      <c r="J52" s="139"/>
      <c r="K52" s="138">
        <f>SUM(I50:I52)</f>
        <v>5006542</v>
      </c>
      <c r="L52" s="139"/>
      <c r="M52" s="138"/>
      <c r="N52" s="1171"/>
      <c r="O52" s="1172"/>
    </row>
    <row r="53" spans="1:15" s="1173" customFormat="1" ht="24" customHeight="1">
      <c r="A53" s="1167"/>
      <c r="B53" s="1168" t="s">
        <v>428</v>
      </c>
      <c r="C53" s="1169" t="s">
        <v>312</v>
      </c>
      <c r="D53" s="1170"/>
      <c r="E53" s="1170"/>
      <c r="F53" s="1170"/>
      <c r="G53" s="1036"/>
      <c r="H53" s="1036"/>
      <c r="I53" s="138"/>
      <c r="J53" s="139"/>
      <c r="K53" s="138"/>
      <c r="L53" s="139"/>
      <c r="M53" s="138"/>
      <c r="N53" s="1171"/>
      <c r="O53" s="1172"/>
    </row>
    <row r="54" spans="1:15" s="1173" customFormat="1" ht="24" customHeight="1">
      <c r="A54" s="1167"/>
      <c r="B54" s="1042"/>
      <c r="C54" s="1174" t="s">
        <v>391</v>
      </c>
      <c r="D54" s="1036"/>
      <c r="E54" s="1043" t="s">
        <v>313</v>
      </c>
      <c r="F54" s="1043"/>
      <c r="G54" s="1170"/>
      <c r="H54" s="1036"/>
      <c r="I54" s="138">
        <v>4376430</v>
      </c>
      <c r="J54" s="139"/>
      <c r="K54" s="138"/>
      <c r="L54" s="139"/>
      <c r="M54" s="138"/>
      <c r="N54" s="1171"/>
      <c r="O54" s="1172"/>
    </row>
    <row r="55" spans="1:15" s="1173" customFormat="1" ht="24" customHeight="1">
      <c r="A55" s="1167"/>
      <c r="B55" s="1042"/>
      <c r="C55" s="1174" t="s">
        <v>298</v>
      </c>
      <c r="D55" s="1036"/>
      <c r="E55" s="1043" t="s">
        <v>314</v>
      </c>
      <c r="F55" s="1043"/>
      <c r="G55" s="1170"/>
      <c r="H55" s="1036"/>
      <c r="I55" s="138">
        <v>809304</v>
      </c>
      <c r="J55" s="139"/>
      <c r="K55" s="138"/>
      <c r="L55" s="139"/>
      <c r="M55" s="138"/>
      <c r="N55" s="1171"/>
      <c r="O55" s="1172"/>
    </row>
    <row r="56" spans="1:15" s="1173" customFormat="1" ht="24" customHeight="1">
      <c r="A56" s="1167"/>
      <c r="B56" s="1042"/>
      <c r="C56" s="1174" t="s">
        <v>299</v>
      </c>
      <c r="D56" s="1036"/>
      <c r="E56" s="1043" t="s">
        <v>315</v>
      </c>
      <c r="F56" s="1043"/>
      <c r="G56" s="1170"/>
      <c r="H56" s="1036"/>
      <c r="I56" s="138">
        <v>1339251</v>
      </c>
      <c r="J56" s="139"/>
      <c r="K56" s="138"/>
      <c r="L56" s="139"/>
      <c r="M56" s="138"/>
      <c r="N56" s="1171"/>
      <c r="O56" s="1172"/>
    </row>
    <row r="57" spans="1:15" s="1173" customFormat="1" ht="24" customHeight="1">
      <c r="A57" s="1167"/>
      <c r="B57" s="1042"/>
      <c r="C57" s="1174" t="s">
        <v>292</v>
      </c>
      <c r="D57" s="1036"/>
      <c r="E57" s="1043" t="s">
        <v>1</v>
      </c>
      <c r="F57" s="1043"/>
      <c r="G57" s="1170"/>
      <c r="H57" s="1036"/>
      <c r="I57" s="138">
        <v>717370</v>
      </c>
      <c r="J57" s="139"/>
      <c r="K57" s="138"/>
      <c r="L57" s="139"/>
      <c r="M57" s="138"/>
      <c r="N57" s="1171"/>
      <c r="O57" s="1172"/>
    </row>
    <row r="58" spans="1:15" s="1173" customFormat="1" ht="24" customHeight="1">
      <c r="A58" s="1167"/>
      <c r="B58" s="1042"/>
      <c r="C58" s="1174" t="s">
        <v>293</v>
      </c>
      <c r="D58" s="1036"/>
      <c r="E58" s="1043" t="s">
        <v>69</v>
      </c>
      <c r="F58" s="1043"/>
      <c r="G58" s="1170"/>
      <c r="H58" s="1036"/>
      <c r="I58" s="138">
        <v>10000</v>
      </c>
      <c r="J58" s="139"/>
      <c r="K58" s="138"/>
      <c r="L58" s="139"/>
      <c r="M58" s="138"/>
      <c r="N58" s="1171"/>
      <c r="O58" s="1172"/>
    </row>
    <row r="59" spans="1:15" s="1173" customFormat="1" ht="24" customHeight="1">
      <c r="A59" s="1167"/>
      <c r="B59" s="1042"/>
      <c r="C59" s="1174" t="s">
        <v>295</v>
      </c>
      <c r="D59" s="1036"/>
      <c r="E59" s="1043" t="s">
        <v>316</v>
      </c>
      <c r="F59" s="1043"/>
      <c r="G59" s="1170"/>
      <c r="H59" s="1036"/>
      <c r="I59" s="1175">
        <v>12778</v>
      </c>
      <c r="J59" s="139"/>
      <c r="K59" s="1175">
        <f>SUM(I54:I59)</f>
        <v>7265133</v>
      </c>
      <c r="L59" s="139"/>
      <c r="M59" s="138"/>
      <c r="N59" s="1171"/>
      <c r="O59" s="1172"/>
    </row>
    <row r="60" spans="1:15" s="1180" customFormat="1" ht="24" customHeight="1">
      <c r="A60" s="1176"/>
      <c r="B60" s="1042"/>
      <c r="C60" s="1177" t="str">
        <f>IF(O60&gt;=0,"医業利益","医業損失")</f>
        <v>医業損失</v>
      </c>
      <c r="D60" s="1170" t="str">
        <f>IF(K60&gt;=0,"医業利益","医業損失")</f>
        <v>医業利益</v>
      </c>
      <c r="E60" s="1170" t="str">
        <f>IF(L60&gt;=0,"医業利益","医業損失")</f>
        <v>医業利益</v>
      </c>
      <c r="F60" s="1170" t="str">
        <f>IF(M60&gt;=0,"医業利益","医業損失")</f>
        <v>医業利益</v>
      </c>
      <c r="G60" s="1178"/>
      <c r="H60" s="1050"/>
      <c r="I60" s="138"/>
      <c r="J60" s="139"/>
      <c r="K60" s="138"/>
      <c r="L60" s="139"/>
      <c r="M60" s="1179">
        <f>ABS(O60)</f>
        <v>2258591</v>
      </c>
      <c r="N60" s="1171"/>
      <c r="O60" s="1172">
        <f>K52-K59</f>
        <v>-2258591</v>
      </c>
    </row>
    <row r="61" spans="1:15" s="1173" customFormat="1" ht="24" customHeight="1">
      <c r="A61" s="1167"/>
      <c r="B61" s="1168" t="s">
        <v>432</v>
      </c>
      <c r="C61" s="1169" t="s">
        <v>317</v>
      </c>
      <c r="D61" s="1170"/>
      <c r="E61" s="1170"/>
      <c r="F61" s="1170"/>
      <c r="G61" s="1036"/>
      <c r="H61" s="1036"/>
      <c r="I61" s="138"/>
      <c r="J61" s="139"/>
      <c r="K61" s="138"/>
      <c r="L61" s="139"/>
      <c r="M61" s="138"/>
      <c r="N61" s="1171"/>
      <c r="O61" s="1172"/>
    </row>
    <row r="62" spans="1:15" s="1173" customFormat="1" ht="24" customHeight="1">
      <c r="A62" s="1167"/>
      <c r="B62" s="1042"/>
      <c r="C62" s="1174" t="s">
        <v>433</v>
      </c>
      <c r="D62" s="1036"/>
      <c r="E62" s="1043" t="s">
        <v>68</v>
      </c>
      <c r="F62" s="1043"/>
      <c r="G62" s="1170"/>
      <c r="H62" s="1036"/>
      <c r="I62" s="138">
        <v>1671218</v>
      </c>
      <c r="J62" s="139"/>
      <c r="K62" s="138"/>
      <c r="L62" s="139"/>
      <c r="M62" s="138"/>
      <c r="N62" s="1171"/>
      <c r="O62" s="1172"/>
    </row>
    <row r="63" spans="1:15" s="1173" customFormat="1" ht="24" customHeight="1">
      <c r="A63" s="1167"/>
      <c r="B63" s="1042"/>
      <c r="C63" s="1174" t="s">
        <v>298</v>
      </c>
      <c r="D63" s="1036"/>
      <c r="E63" s="1043" t="s">
        <v>71</v>
      </c>
      <c r="F63" s="1043"/>
      <c r="G63" s="1170"/>
      <c r="H63" s="1036"/>
      <c r="I63" s="138">
        <v>224483</v>
      </c>
      <c r="J63" s="139"/>
      <c r="K63" s="138"/>
      <c r="L63" s="139"/>
      <c r="M63" s="138"/>
      <c r="N63" s="1171"/>
      <c r="O63" s="1172"/>
    </row>
    <row r="64" spans="1:15" s="1180" customFormat="1" ht="24" customHeight="1">
      <c r="A64" s="1176"/>
      <c r="B64" s="1042"/>
      <c r="C64" s="1174" t="s">
        <v>299</v>
      </c>
      <c r="D64" s="1050"/>
      <c r="E64" s="1043" t="s">
        <v>186</v>
      </c>
      <c r="F64" s="1043"/>
      <c r="G64" s="1170"/>
      <c r="H64" s="1050"/>
      <c r="I64" s="138">
        <v>637</v>
      </c>
      <c r="J64" s="139"/>
      <c r="K64" s="138"/>
      <c r="L64" s="139"/>
      <c r="M64" s="138"/>
      <c r="N64" s="1171"/>
      <c r="O64" s="1172"/>
    </row>
    <row r="65" spans="1:15" s="1180" customFormat="1" ht="24" customHeight="1">
      <c r="A65" s="1176"/>
      <c r="B65" s="1042"/>
      <c r="C65" s="1174" t="s">
        <v>292</v>
      </c>
      <c r="D65" s="1050"/>
      <c r="E65" s="1043" t="s">
        <v>72</v>
      </c>
      <c r="F65" s="1043"/>
      <c r="G65" s="1170"/>
      <c r="H65" s="1050"/>
      <c r="I65" s="138">
        <v>433623</v>
      </c>
      <c r="J65" s="139"/>
      <c r="K65" s="138"/>
      <c r="L65" s="139"/>
      <c r="M65" s="138"/>
      <c r="N65" s="1171"/>
      <c r="O65" s="1172"/>
    </row>
    <row r="66" spans="1:15" s="1180" customFormat="1" ht="24" customHeight="1">
      <c r="A66" s="1176"/>
      <c r="B66" s="1042"/>
      <c r="C66" s="1174" t="s">
        <v>293</v>
      </c>
      <c r="D66" s="1050"/>
      <c r="E66" s="1043" t="s">
        <v>188</v>
      </c>
      <c r="F66" s="1043"/>
      <c r="G66" s="1170"/>
      <c r="H66" s="1050"/>
      <c r="I66" s="138">
        <v>843</v>
      </c>
      <c r="J66" s="139"/>
      <c r="K66" s="138"/>
      <c r="L66" s="139"/>
      <c r="M66" s="138"/>
      <c r="N66" s="1171"/>
      <c r="O66" s="1172"/>
    </row>
    <row r="67" spans="1:15" s="1180" customFormat="1" ht="24" customHeight="1">
      <c r="A67" s="1176"/>
      <c r="B67" s="1042"/>
      <c r="C67" s="1174" t="s">
        <v>295</v>
      </c>
      <c r="D67" s="1050"/>
      <c r="E67" s="1043" t="s">
        <v>320</v>
      </c>
      <c r="F67" s="1043"/>
      <c r="G67" s="1170"/>
      <c r="H67" s="1050"/>
      <c r="I67" s="1175">
        <v>129382</v>
      </c>
      <c r="J67" s="139"/>
      <c r="K67" s="138">
        <f>SUM(I62:I69)</f>
        <v>2460186</v>
      </c>
      <c r="L67" s="139"/>
      <c r="M67" s="138"/>
      <c r="N67" s="1171"/>
      <c r="O67" s="1172"/>
    </row>
    <row r="68" spans="1:15" s="1180" customFormat="1" ht="9" customHeight="1" thickBot="1">
      <c r="A68" s="1181"/>
      <c r="B68" s="1057"/>
      <c r="C68" s="1057"/>
      <c r="D68" s="1058"/>
      <c r="E68" s="1058"/>
      <c r="F68" s="1059"/>
      <c r="G68" s="1059"/>
      <c r="H68" s="1058"/>
      <c r="I68" s="140"/>
      <c r="J68" s="140"/>
      <c r="K68" s="140"/>
      <c r="L68" s="140"/>
      <c r="M68" s="140"/>
      <c r="N68" s="1182"/>
      <c r="O68" s="1172"/>
    </row>
    <row r="69" spans="1:15" s="1180" customFormat="1" ht="9" customHeight="1">
      <c r="A69" s="1183"/>
      <c r="B69" s="1064"/>
      <c r="C69" s="1064"/>
      <c r="D69" s="1065"/>
      <c r="E69" s="1065"/>
      <c r="F69" s="1066"/>
      <c r="G69" s="1066"/>
      <c r="H69" s="1065"/>
      <c r="I69" s="141"/>
      <c r="J69" s="141"/>
      <c r="K69" s="141"/>
      <c r="L69" s="141"/>
      <c r="M69" s="141"/>
      <c r="N69" s="1184"/>
      <c r="O69" s="1172"/>
    </row>
    <row r="70" spans="1:15" s="1173" customFormat="1" ht="24" customHeight="1">
      <c r="A70" s="1167"/>
      <c r="B70" s="1168" t="s">
        <v>434</v>
      </c>
      <c r="C70" s="1169" t="s">
        <v>321</v>
      </c>
      <c r="D70" s="1169"/>
      <c r="E70" s="1169"/>
      <c r="F70" s="1169"/>
      <c r="G70" s="1036"/>
      <c r="H70" s="1036"/>
      <c r="I70" s="138"/>
      <c r="J70" s="139"/>
      <c r="K70" s="138"/>
      <c r="L70" s="139"/>
      <c r="M70" s="138"/>
      <c r="N70" s="1171"/>
      <c r="O70" s="1172"/>
    </row>
    <row r="71" spans="1:15" s="1173" customFormat="1" ht="24" customHeight="1">
      <c r="A71" s="1167"/>
      <c r="B71" s="1042"/>
      <c r="C71" s="1174" t="s">
        <v>433</v>
      </c>
      <c r="D71" s="1036"/>
      <c r="E71" s="1043" t="s">
        <v>73</v>
      </c>
      <c r="F71" s="1043"/>
      <c r="G71" s="1170"/>
      <c r="H71" s="1036"/>
      <c r="I71" s="138">
        <v>245298</v>
      </c>
      <c r="J71" s="139"/>
      <c r="K71" s="138"/>
      <c r="L71" s="139"/>
      <c r="M71" s="138"/>
      <c r="N71" s="1171"/>
      <c r="O71" s="1172"/>
    </row>
    <row r="72" spans="1:15" s="1173" customFormat="1" ht="24" customHeight="1">
      <c r="A72" s="1167"/>
      <c r="B72" s="1042"/>
      <c r="C72" s="1174" t="s">
        <v>298</v>
      </c>
      <c r="D72" s="1036"/>
      <c r="E72" s="1043" t="s">
        <v>212</v>
      </c>
      <c r="F72" s="1043"/>
      <c r="G72" s="1170"/>
      <c r="H72" s="1036"/>
      <c r="I72" s="138">
        <v>6449</v>
      </c>
      <c r="J72" s="139"/>
      <c r="K72" s="138"/>
      <c r="L72" s="139"/>
      <c r="M72" s="138"/>
      <c r="N72" s="1171"/>
      <c r="O72" s="1172"/>
    </row>
    <row r="73" spans="1:15" s="1173" customFormat="1" ht="24" customHeight="1">
      <c r="A73" s="1167"/>
      <c r="B73" s="1042"/>
      <c r="C73" s="1174" t="s">
        <v>299</v>
      </c>
      <c r="D73" s="1036"/>
      <c r="E73" s="1043" t="s">
        <v>213</v>
      </c>
      <c r="F73" s="1043"/>
      <c r="G73" s="1170"/>
      <c r="H73" s="1036"/>
      <c r="I73" s="138">
        <v>859</v>
      </c>
      <c r="J73" s="139"/>
      <c r="K73" s="138"/>
      <c r="L73" s="139"/>
      <c r="M73" s="138"/>
      <c r="N73" s="1171"/>
      <c r="O73" s="1172"/>
    </row>
    <row r="74" spans="1:15" s="1173" customFormat="1" ht="24" customHeight="1">
      <c r="A74" s="1167"/>
      <c r="B74" s="1042"/>
      <c r="C74" s="1174" t="s">
        <v>292</v>
      </c>
      <c r="D74" s="1036"/>
      <c r="E74" s="1043" t="s">
        <v>215</v>
      </c>
      <c r="F74" s="1043"/>
      <c r="G74" s="1170"/>
      <c r="H74" s="1036"/>
      <c r="I74" s="1175">
        <v>173363</v>
      </c>
      <c r="J74" s="139"/>
      <c r="K74" s="138">
        <f>SUM(I71:I74)</f>
        <v>425969</v>
      </c>
      <c r="L74" s="139"/>
      <c r="M74" s="138"/>
      <c r="N74" s="1171"/>
      <c r="O74" s="1172"/>
    </row>
    <row r="75" spans="1:15" s="1173" customFormat="1" ht="24" customHeight="1">
      <c r="A75" s="1167"/>
      <c r="B75" s="1168" t="s">
        <v>435</v>
      </c>
      <c r="C75" s="1169" t="s">
        <v>196</v>
      </c>
      <c r="D75" s="1169"/>
      <c r="E75" s="1169"/>
      <c r="F75" s="1169"/>
      <c r="G75" s="1194"/>
      <c r="H75" s="1036"/>
      <c r="I75" s="138"/>
      <c r="J75" s="139"/>
      <c r="K75" s="138"/>
      <c r="L75" s="139"/>
      <c r="M75" s="138"/>
      <c r="N75" s="1171"/>
      <c r="O75" s="1172"/>
    </row>
    <row r="76" spans="1:15" s="1173" customFormat="1" ht="24" customHeight="1">
      <c r="A76" s="1167"/>
      <c r="B76" s="1042"/>
      <c r="C76" s="1174" t="s">
        <v>433</v>
      </c>
      <c r="D76" s="1036"/>
      <c r="E76" s="1043" t="s">
        <v>196</v>
      </c>
      <c r="F76" s="1043"/>
      <c r="G76" s="1170"/>
      <c r="H76" s="1036"/>
      <c r="I76" s="1175">
        <v>20000</v>
      </c>
      <c r="J76" s="139"/>
      <c r="K76" s="138">
        <f>SUM(I75:I76)</f>
        <v>20000</v>
      </c>
      <c r="L76" s="139"/>
      <c r="M76" s="138"/>
      <c r="N76" s="1171"/>
      <c r="O76" s="1172"/>
    </row>
    <row r="77" spans="1:15" s="1173" customFormat="1" ht="24" customHeight="1">
      <c r="A77" s="1167"/>
      <c r="B77" s="1168" t="s">
        <v>436</v>
      </c>
      <c r="C77" s="1169" t="s">
        <v>230</v>
      </c>
      <c r="D77" s="1169"/>
      <c r="E77" s="1169"/>
      <c r="F77" s="1169"/>
      <c r="G77" s="1194"/>
      <c r="H77" s="1036"/>
      <c r="I77" s="138"/>
      <c r="J77" s="139"/>
      <c r="K77" s="138"/>
      <c r="L77" s="139"/>
      <c r="M77" s="138"/>
      <c r="N77" s="1171"/>
      <c r="O77" s="1172"/>
    </row>
    <row r="78" spans="1:15" s="1173" customFormat="1" ht="24" customHeight="1">
      <c r="A78" s="1167"/>
      <c r="B78" s="1042"/>
      <c r="C78" s="1174" t="s">
        <v>433</v>
      </c>
      <c r="D78" s="1036"/>
      <c r="E78" s="1043" t="s">
        <v>230</v>
      </c>
      <c r="F78" s="1043"/>
      <c r="G78" s="1170"/>
      <c r="H78" s="1036"/>
      <c r="I78" s="1175">
        <v>18559</v>
      </c>
      <c r="J78" s="139"/>
      <c r="K78" s="138">
        <f>SUM(I78)</f>
        <v>18559</v>
      </c>
      <c r="L78" s="139"/>
      <c r="M78" s="138"/>
      <c r="N78" s="1171"/>
      <c r="O78" s="1172"/>
    </row>
    <row r="79" spans="1:15" s="1173" customFormat="1" ht="24" customHeight="1">
      <c r="A79" s="1167"/>
      <c r="B79" s="1168" t="s">
        <v>437</v>
      </c>
      <c r="C79" s="1169" t="s">
        <v>322</v>
      </c>
      <c r="D79" s="1169"/>
      <c r="E79" s="1169"/>
      <c r="F79" s="1169"/>
      <c r="G79" s="1194"/>
      <c r="H79" s="1036"/>
      <c r="I79" s="138"/>
      <c r="J79" s="139"/>
      <c r="K79" s="138"/>
      <c r="L79" s="139"/>
      <c r="M79" s="138"/>
      <c r="N79" s="1171"/>
      <c r="O79" s="1172"/>
    </row>
    <row r="80" spans="1:15" s="1173" customFormat="1" ht="24" customHeight="1">
      <c r="A80" s="1167"/>
      <c r="B80" s="1042"/>
      <c r="C80" s="1174" t="s">
        <v>433</v>
      </c>
      <c r="D80" s="1036"/>
      <c r="E80" s="1043" t="s">
        <v>199</v>
      </c>
      <c r="F80" s="1043"/>
      <c r="G80" s="1170"/>
      <c r="H80" s="1036"/>
      <c r="I80" s="1175">
        <v>30063</v>
      </c>
      <c r="J80" s="139"/>
      <c r="K80" s="138">
        <f>SUM(I80)</f>
        <v>30063</v>
      </c>
      <c r="L80" s="139"/>
      <c r="M80" s="138"/>
      <c r="N80" s="1171"/>
      <c r="O80" s="1172"/>
    </row>
    <row r="81" spans="1:15" s="1173" customFormat="1" ht="24" customHeight="1">
      <c r="A81" s="1167"/>
      <c r="B81" s="1168" t="s">
        <v>438</v>
      </c>
      <c r="C81" s="1169" t="s">
        <v>463</v>
      </c>
      <c r="D81" s="1169"/>
      <c r="E81" s="1169"/>
      <c r="F81" s="1169"/>
      <c r="G81" s="1194"/>
      <c r="H81" s="1036"/>
      <c r="I81" s="138"/>
      <c r="J81" s="139"/>
      <c r="K81" s="138"/>
      <c r="L81" s="139"/>
      <c r="M81" s="138"/>
      <c r="N81" s="1171"/>
      <c r="O81" s="1172"/>
    </row>
    <row r="82" spans="1:15" s="1173" customFormat="1" ht="24" customHeight="1">
      <c r="A82" s="1167"/>
      <c r="B82" s="1042"/>
      <c r="C82" s="1174" t="s">
        <v>433</v>
      </c>
      <c r="D82" s="1036"/>
      <c r="E82" s="1043" t="s">
        <v>233</v>
      </c>
      <c r="F82" s="1043"/>
      <c r="G82" s="1170"/>
      <c r="H82" s="1036"/>
      <c r="I82" s="138">
        <v>28756</v>
      </c>
      <c r="J82" s="139"/>
      <c r="K82" s="138"/>
      <c r="L82" s="139"/>
      <c r="M82" s="138"/>
      <c r="N82" s="1171"/>
      <c r="O82" s="1172"/>
    </row>
    <row r="83" spans="1:15" s="1173" customFormat="1" ht="24" customHeight="1">
      <c r="A83" s="1167"/>
      <c r="B83" s="1042"/>
      <c r="C83" s="1174" t="s">
        <v>298</v>
      </c>
      <c r="D83" s="1036"/>
      <c r="E83" s="1043" t="s">
        <v>234</v>
      </c>
      <c r="F83" s="1043"/>
      <c r="G83" s="1170"/>
      <c r="H83" s="1036"/>
      <c r="I83" s="1175">
        <v>21853</v>
      </c>
      <c r="J83" s="139"/>
      <c r="K83" s="1175">
        <f>SUM(I82:I83)</f>
        <v>50609</v>
      </c>
      <c r="L83" s="139"/>
      <c r="M83" s="1175">
        <f>ABS(O83)</f>
        <v>2015112</v>
      </c>
      <c r="N83" s="1171"/>
      <c r="O83" s="1172">
        <f>K67-K74+K76-K78+K80-K83</f>
        <v>2015112</v>
      </c>
    </row>
    <row r="84" spans="1:15" s="1180" customFormat="1" ht="24" customHeight="1">
      <c r="A84" s="1176"/>
      <c r="B84" s="1042"/>
      <c r="C84" s="1177" t="str">
        <f>IF(O84&gt;=0,"経常利益","経常損失")</f>
        <v>経常損失</v>
      </c>
      <c r="D84" s="1170" t="str">
        <f>IF(K84&gt;=0,"医業利益","医業損失")</f>
        <v>医業利益</v>
      </c>
      <c r="E84" s="1170" t="str">
        <f>IF(L84&gt;=0,"医業利益","医業損失")</f>
        <v>医業利益</v>
      </c>
      <c r="F84" s="1170" t="str">
        <f>IF(M84&gt;=0,"医業利益","医業損失")</f>
        <v>医業利益</v>
      </c>
      <c r="G84" s="1178"/>
      <c r="H84" s="1050"/>
      <c r="I84" s="138"/>
      <c r="J84" s="139"/>
      <c r="K84" s="138"/>
      <c r="L84" s="139"/>
      <c r="M84" s="1179">
        <f>ABS(O84)</f>
        <v>243479</v>
      </c>
      <c r="N84" s="1171"/>
      <c r="O84" s="1172">
        <f>SUM(O60,O83)</f>
        <v>-243479</v>
      </c>
    </row>
    <row r="85" spans="1:15" s="1173" customFormat="1" ht="24" customHeight="1">
      <c r="A85" s="1167"/>
      <c r="B85" s="1168" t="s">
        <v>439</v>
      </c>
      <c r="C85" s="1169" t="s">
        <v>74</v>
      </c>
      <c r="D85" s="1185"/>
      <c r="E85" s="1185"/>
      <c r="F85" s="1185"/>
      <c r="G85" s="1036"/>
      <c r="H85" s="1036"/>
      <c r="I85" s="138"/>
      <c r="J85" s="139"/>
      <c r="K85" s="138"/>
      <c r="L85" s="139"/>
      <c r="M85" s="138"/>
      <c r="N85" s="1171"/>
      <c r="O85" s="1172"/>
    </row>
    <row r="86" spans="1:15" s="1173" customFormat="1" ht="24" customHeight="1">
      <c r="A86" s="1167"/>
      <c r="B86" s="1042"/>
      <c r="C86" s="1174" t="s">
        <v>440</v>
      </c>
      <c r="D86" s="1036"/>
      <c r="E86" s="1043" t="s">
        <v>75</v>
      </c>
      <c r="F86" s="1043"/>
      <c r="G86" s="1170"/>
      <c r="H86" s="1036"/>
      <c r="I86" s="1175">
        <f>492996+1</f>
        <v>492997</v>
      </c>
      <c r="J86" s="139"/>
      <c r="K86" s="1175">
        <f>SUM(I86)</f>
        <v>492997</v>
      </c>
      <c r="L86" s="139"/>
      <c r="M86" s="138">
        <f>ABS(O86)</f>
        <v>492997</v>
      </c>
      <c r="N86" s="1171"/>
      <c r="O86" s="1172">
        <f>-K86</f>
        <v>-492997</v>
      </c>
    </row>
    <row r="87" spans="1:15" s="1173" customFormat="1" ht="24" hidden="1" customHeight="1">
      <c r="A87" s="1167"/>
      <c r="B87" s="1168"/>
      <c r="C87" s="1169"/>
      <c r="D87" s="1185"/>
      <c r="E87" s="1185"/>
      <c r="F87" s="1185"/>
      <c r="G87" s="1036"/>
      <c r="H87" s="1036"/>
      <c r="I87" s="138"/>
      <c r="J87" s="139"/>
      <c r="K87" s="138"/>
      <c r="L87" s="139"/>
      <c r="M87" s="138"/>
      <c r="N87" s="1171"/>
      <c r="O87" s="1172"/>
    </row>
    <row r="88" spans="1:15" s="1173" customFormat="1" ht="24" hidden="1" customHeight="1">
      <c r="A88" s="1167"/>
      <c r="B88" s="1042"/>
      <c r="C88" s="1174"/>
      <c r="D88" s="1036"/>
      <c r="E88" s="1043"/>
      <c r="F88" s="1043"/>
      <c r="G88" s="1170"/>
      <c r="H88" s="1036"/>
      <c r="I88" s="138"/>
      <c r="J88" s="139"/>
      <c r="K88" s="138"/>
      <c r="L88" s="139"/>
      <c r="M88" s="138"/>
      <c r="N88" s="1171"/>
      <c r="O88" s="1172">
        <f>-K88</f>
        <v>0</v>
      </c>
    </row>
    <row r="89" spans="1:15" s="1180" customFormat="1" ht="24" customHeight="1">
      <c r="A89" s="1176"/>
      <c r="B89" s="1042"/>
      <c r="C89" s="1177" t="str">
        <f>IF(O89&gt;=0,"当年度純利益","当年度純損失")</f>
        <v>当年度純損失</v>
      </c>
      <c r="D89" s="1170" t="str">
        <f>IF(K89&gt;=0,"医業利益","医業損失")</f>
        <v>医業利益</v>
      </c>
      <c r="E89" s="1170" t="str">
        <f>IF(L89&gt;=0,"医業利益","医業損失")</f>
        <v>医業利益</v>
      </c>
      <c r="F89" s="1170" t="str">
        <f>IF(M89&gt;=0,"医業利益","医業損失")</f>
        <v>医業利益</v>
      </c>
      <c r="G89" s="1178"/>
      <c r="H89" s="1050"/>
      <c r="I89" s="138"/>
      <c r="J89" s="139"/>
      <c r="K89" s="138"/>
      <c r="L89" s="139"/>
      <c r="M89" s="1179">
        <f>ABS(O89)</f>
        <v>736476</v>
      </c>
      <c r="N89" s="1171"/>
      <c r="O89" s="1172">
        <f>SUM(O84,O86,O88)</f>
        <v>-736476</v>
      </c>
    </row>
    <row r="90" spans="1:15" s="1180" customFormat="1" ht="24" customHeight="1">
      <c r="A90" s="1176"/>
      <c r="B90" s="1042"/>
      <c r="C90" s="1177" t="str">
        <f>IF(O90&gt;=0,"前年度繰越剰余金","前年度繰越欠損金")</f>
        <v>前年度繰越欠損金</v>
      </c>
      <c r="D90" s="1170" t="str">
        <f>IF(K90&gt;=0,"前年度繰越剰余金","前年度繰越欠損金")</f>
        <v>前年度繰越剰余金</v>
      </c>
      <c r="E90" s="1170" t="str">
        <f>IF(L90&gt;=0,"前年度繰越剰余金","前年度繰越欠損金")</f>
        <v>前年度繰越剰余金</v>
      </c>
      <c r="F90" s="1170" t="str">
        <f>IF(M90&gt;=0,"前年度繰越剰余金","前年度繰越欠損金")</f>
        <v>前年度繰越剰余金</v>
      </c>
      <c r="G90" s="1178"/>
      <c r="H90" s="1050"/>
      <c r="I90" s="138"/>
      <c r="J90" s="139"/>
      <c r="K90" s="138"/>
      <c r="L90" s="139"/>
      <c r="M90" s="1179">
        <f>ABS(O90)</f>
        <v>24410194</v>
      </c>
      <c r="N90" s="1171"/>
      <c r="O90" s="1172">
        <v>-24410194</v>
      </c>
    </row>
    <row r="91" spans="1:15" s="1180" customFormat="1" ht="24" customHeight="1" thickBot="1">
      <c r="A91" s="1176"/>
      <c r="B91" s="1042"/>
      <c r="C91" s="1177" t="str">
        <f>IF(O91&gt;=0,"当年度未処分利益剰余金","当年度未処理欠損金")</f>
        <v>当年度未処理欠損金</v>
      </c>
      <c r="D91" s="1170" t="str">
        <f>IF(K91&gt;=0,"当年度未処分利益剰余金","当年度未処理欠損金")</f>
        <v>当年度未処分利益剰余金</v>
      </c>
      <c r="E91" s="1170" t="str">
        <f>IF(L91&gt;=0,"当年度未処分利益剰余金","当年度未処理欠損金")</f>
        <v>当年度未処分利益剰余金</v>
      </c>
      <c r="F91" s="1170" t="str">
        <f>IF(M91&gt;=0,"当年度未処分利益剰余金","当年度未処理欠損金")</f>
        <v>当年度未処分利益剰余金</v>
      </c>
      <c r="G91" s="1178"/>
      <c r="H91" s="1050"/>
      <c r="I91" s="138"/>
      <c r="J91" s="139"/>
      <c r="K91" s="138"/>
      <c r="L91" s="139"/>
      <c r="M91" s="1186">
        <f>ABS(O91)</f>
        <v>25146670</v>
      </c>
      <c r="N91" s="1171"/>
      <c r="O91" s="1172">
        <f>SUM(O89:O90)</f>
        <v>-25146670</v>
      </c>
    </row>
    <row r="92" spans="1:15" s="1052" customFormat="1" ht="24" customHeight="1" thickTop="1" thickBot="1">
      <c r="A92" s="1056"/>
      <c r="B92" s="1187"/>
      <c r="C92" s="1187"/>
      <c r="D92" s="1101"/>
      <c r="E92" s="1101"/>
      <c r="F92" s="1188"/>
      <c r="G92" s="1188"/>
      <c r="H92" s="1101"/>
      <c r="I92" s="140"/>
      <c r="J92" s="140"/>
      <c r="K92" s="140"/>
      <c r="L92" s="140"/>
      <c r="M92" s="140"/>
      <c r="N92" s="1189"/>
      <c r="O92" s="1190"/>
    </row>
    <row r="93" spans="1:15" s="1052" customFormat="1" ht="23.25" customHeight="1">
      <c r="A93" s="1063"/>
      <c r="B93" s="1191"/>
      <c r="C93" s="1191"/>
      <c r="D93" s="1106"/>
      <c r="E93" s="1106"/>
      <c r="F93" s="1192"/>
      <c r="G93" s="1192"/>
      <c r="H93" s="1106"/>
      <c r="I93" s="141"/>
      <c r="J93" s="141"/>
      <c r="K93" s="141"/>
      <c r="L93" s="141"/>
      <c r="M93" s="141"/>
      <c r="N93" s="1193"/>
      <c r="O93" s="1190"/>
    </row>
    <row r="94" spans="1:15" s="11" customFormat="1" ht="33.75" customHeight="1">
      <c r="A94" s="381" t="s">
        <v>662</v>
      </c>
      <c r="B94" s="382"/>
      <c r="C94" s="382"/>
      <c r="D94" s="382"/>
      <c r="E94" s="382"/>
      <c r="F94" s="382"/>
      <c r="G94" s="382"/>
      <c r="H94" s="382"/>
      <c r="I94" s="382"/>
      <c r="J94" s="382"/>
      <c r="K94" s="382"/>
      <c r="L94" s="382"/>
      <c r="M94" s="382"/>
      <c r="N94" s="383"/>
      <c r="O94" s="1161"/>
    </row>
    <row r="95" spans="1:15" s="11" customFormat="1" ht="24" customHeight="1">
      <c r="A95" s="628" t="s">
        <v>660</v>
      </c>
      <c r="B95" s="629"/>
      <c r="C95" s="629"/>
      <c r="D95" s="629"/>
      <c r="E95" s="629"/>
      <c r="F95" s="629"/>
      <c r="G95" s="629"/>
      <c r="H95" s="629"/>
      <c r="I95" s="629"/>
      <c r="J95" s="629"/>
      <c r="K95" s="629"/>
      <c r="L95" s="629"/>
      <c r="M95" s="629"/>
      <c r="N95" s="630"/>
      <c r="O95" s="1161"/>
    </row>
    <row r="96" spans="1:15" s="635" customFormat="1" ht="15" customHeight="1">
      <c r="A96" s="631"/>
      <c r="B96" s="2"/>
      <c r="C96" s="2"/>
      <c r="D96" s="632"/>
      <c r="E96" s="632"/>
      <c r="F96" s="632"/>
      <c r="G96" s="632"/>
      <c r="H96" s="632"/>
      <c r="I96" s="632"/>
      <c r="J96" s="1165"/>
      <c r="K96" s="632"/>
      <c r="L96" s="1165"/>
      <c r="M96" s="632"/>
      <c r="N96" s="1166" t="s">
        <v>441</v>
      </c>
      <c r="O96" s="1161"/>
    </row>
    <row r="97" spans="1:15" s="1173" customFormat="1" ht="24" customHeight="1">
      <c r="A97" s="1167"/>
      <c r="B97" s="1168" t="s">
        <v>442</v>
      </c>
      <c r="C97" s="1169" t="s">
        <v>307</v>
      </c>
      <c r="D97" s="1170"/>
      <c r="E97" s="1170"/>
      <c r="F97" s="1170"/>
      <c r="G97" s="1036"/>
      <c r="H97" s="1036"/>
      <c r="I97" s="138"/>
      <c r="J97" s="139"/>
      <c r="K97" s="138"/>
      <c r="L97" s="139"/>
      <c r="M97" s="138"/>
      <c r="N97" s="1171"/>
      <c r="O97" s="1172"/>
    </row>
    <row r="98" spans="1:15" s="1173" customFormat="1" ht="24" customHeight="1">
      <c r="A98" s="1167"/>
      <c r="B98" s="1042"/>
      <c r="C98" s="1174" t="s">
        <v>443</v>
      </c>
      <c r="D98" s="1036"/>
      <c r="E98" s="1043" t="s">
        <v>311</v>
      </c>
      <c r="F98" s="1043"/>
      <c r="G98" s="1170"/>
      <c r="H98" s="1036"/>
      <c r="I98" s="1175">
        <v>62795</v>
      </c>
      <c r="J98" s="139"/>
      <c r="K98" s="138">
        <f>SUM(I98)</f>
        <v>62795</v>
      </c>
      <c r="L98" s="139"/>
      <c r="M98" s="138"/>
      <c r="N98" s="1171"/>
      <c r="O98" s="1172"/>
    </row>
    <row r="99" spans="1:15" s="1173" customFormat="1" ht="24" customHeight="1">
      <c r="A99" s="1167"/>
      <c r="B99" s="1168" t="s">
        <v>444</v>
      </c>
      <c r="C99" s="1169" t="s">
        <v>312</v>
      </c>
      <c r="D99" s="1170"/>
      <c r="E99" s="1170"/>
      <c r="F99" s="1170"/>
      <c r="G99" s="1036"/>
      <c r="H99" s="1036"/>
      <c r="I99" s="138"/>
      <c r="J99" s="139"/>
      <c r="K99" s="138"/>
      <c r="L99" s="139"/>
      <c r="M99" s="138"/>
      <c r="N99" s="1171"/>
      <c r="O99" s="1172"/>
    </row>
    <row r="100" spans="1:15" s="1173" customFormat="1" ht="24" customHeight="1">
      <c r="A100" s="1167"/>
      <c r="B100" s="1168"/>
      <c r="C100" s="1174" t="s">
        <v>391</v>
      </c>
      <c r="D100" s="1036"/>
      <c r="E100" s="1043" t="s">
        <v>313</v>
      </c>
      <c r="F100" s="1043"/>
      <c r="G100" s="1170"/>
      <c r="H100" s="1036"/>
      <c r="I100" s="138">
        <v>11700</v>
      </c>
      <c r="J100" s="139"/>
      <c r="K100" s="138"/>
      <c r="L100" s="139"/>
      <c r="M100" s="138"/>
      <c r="N100" s="1171"/>
      <c r="O100" s="1172"/>
    </row>
    <row r="101" spans="1:15" s="1173" customFormat="1" ht="24" customHeight="1">
      <c r="A101" s="1167"/>
      <c r="B101" s="1042"/>
      <c r="C101" s="1174" t="s">
        <v>399</v>
      </c>
      <c r="D101" s="1036"/>
      <c r="E101" s="1043" t="s">
        <v>315</v>
      </c>
      <c r="F101" s="1043"/>
      <c r="G101" s="1170"/>
      <c r="H101" s="1036"/>
      <c r="I101" s="138">
        <v>415014</v>
      </c>
      <c r="J101" s="139"/>
      <c r="K101" s="138"/>
      <c r="L101" s="139"/>
      <c r="M101" s="138"/>
      <c r="N101" s="1171"/>
      <c r="O101" s="1172"/>
    </row>
    <row r="102" spans="1:15" s="1173" customFormat="1" ht="24" customHeight="1">
      <c r="A102" s="1167"/>
      <c r="B102" s="1042"/>
      <c r="C102" s="1174" t="s">
        <v>400</v>
      </c>
      <c r="D102" s="1036"/>
      <c r="E102" s="1043" t="s">
        <v>1</v>
      </c>
      <c r="F102" s="1043"/>
      <c r="G102" s="1170"/>
      <c r="H102" s="1036"/>
      <c r="I102" s="138">
        <v>1556339</v>
      </c>
      <c r="J102" s="139"/>
      <c r="K102" s="138"/>
      <c r="L102" s="139"/>
      <c r="M102" s="138"/>
      <c r="N102" s="1171"/>
      <c r="O102" s="1172"/>
    </row>
    <row r="103" spans="1:15" s="1173" customFormat="1" ht="24" customHeight="1">
      <c r="A103" s="1167"/>
      <c r="B103" s="1042"/>
      <c r="C103" s="1174" t="s">
        <v>485</v>
      </c>
      <c r="D103" s="1036"/>
      <c r="E103" s="1043" t="s">
        <v>69</v>
      </c>
      <c r="F103" s="1043"/>
      <c r="G103" s="1170"/>
      <c r="H103" s="1036"/>
      <c r="I103" s="1175">
        <v>1000</v>
      </c>
      <c r="J103" s="139"/>
      <c r="K103" s="138">
        <f>SUM(I100:I103)</f>
        <v>1984053</v>
      </c>
      <c r="L103" s="139"/>
      <c r="M103" s="138"/>
      <c r="N103" s="1171"/>
      <c r="O103" s="1172"/>
    </row>
    <row r="104" spans="1:15" s="1180" customFormat="1" ht="24" customHeight="1">
      <c r="A104" s="1176"/>
      <c r="B104" s="1042"/>
      <c r="C104" s="1177" t="str">
        <f>IF(O104&gt;=0,"医業利益","医業損失")</f>
        <v>医業損失</v>
      </c>
      <c r="D104" s="1170" t="str">
        <f>IF(K104&gt;=0,"医業利益","医業損失")</f>
        <v>医業利益</v>
      </c>
      <c r="E104" s="1170" t="str">
        <f>IF(L104&gt;=0,"医業利益","医業損失")</f>
        <v>医業利益</v>
      </c>
      <c r="F104" s="1170" t="str">
        <f>IF(M104&gt;=0,"医業利益","医業損失")</f>
        <v>医業利益</v>
      </c>
      <c r="G104" s="1178"/>
      <c r="H104" s="1050"/>
      <c r="I104" s="138"/>
      <c r="J104" s="139"/>
      <c r="K104" s="1195"/>
      <c r="L104" s="139"/>
      <c r="M104" s="1179">
        <f>ABS(O104)</f>
        <v>1921258</v>
      </c>
      <c r="N104" s="1171"/>
      <c r="O104" s="1172">
        <f>K98-K103</f>
        <v>-1921258</v>
      </c>
    </row>
    <row r="105" spans="1:15" s="1173" customFormat="1" ht="24" customHeight="1">
      <c r="A105" s="1167"/>
      <c r="B105" s="1168" t="s">
        <v>429</v>
      </c>
      <c r="C105" s="1169" t="s">
        <v>317</v>
      </c>
      <c r="D105" s="1170"/>
      <c r="E105" s="1170"/>
      <c r="F105" s="1170"/>
      <c r="G105" s="1036"/>
      <c r="H105" s="1036"/>
      <c r="I105" s="138"/>
      <c r="J105" s="139"/>
      <c r="K105" s="138"/>
      <c r="L105" s="139"/>
      <c r="M105" s="138"/>
      <c r="N105" s="1171"/>
      <c r="O105" s="1172"/>
    </row>
    <row r="106" spans="1:15" s="1173" customFormat="1" ht="24" customHeight="1">
      <c r="A106" s="1167"/>
      <c r="B106" s="1042"/>
      <c r="C106" s="1174" t="s">
        <v>408</v>
      </c>
      <c r="D106" s="1036"/>
      <c r="E106" s="1043" t="s">
        <v>70</v>
      </c>
      <c r="F106" s="1043"/>
      <c r="G106" s="1170"/>
      <c r="H106" s="1036"/>
      <c r="I106" s="138">
        <v>200</v>
      </c>
      <c r="J106" s="139"/>
      <c r="K106" s="138"/>
      <c r="L106" s="139"/>
      <c r="M106" s="138"/>
      <c r="N106" s="1171"/>
      <c r="O106" s="1172"/>
    </row>
    <row r="107" spans="1:15" s="1173" customFormat="1" ht="24" customHeight="1">
      <c r="A107" s="1167"/>
      <c r="B107" s="1042"/>
      <c r="C107" s="1174" t="s">
        <v>298</v>
      </c>
      <c r="D107" s="1036"/>
      <c r="E107" s="1043" t="s">
        <v>68</v>
      </c>
      <c r="F107" s="1043"/>
      <c r="G107" s="1170"/>
      <c r="H107" s="1036"/>
      <c r="I107" s="138">
        <v>654464</v>
      </c>
      <c r="J107" s="139"/>
      <c r="K107" s="138"/>
      <c r="L107" s="139"/>
      <c r="M107" s="138"/>
      <c r="N107" s="1171"/>
      <c r="O107" s="1172"/>
    </row>
    <row r="108" spans="1:15" s="1173" customFormat="1" ht="24" customHeight="1">
      <c r="A108" s="1167"/>
      <c r="B108" s="1042"/>
      <c r="C108" s="1174" t="s">
        <v>299</v>
      </c>
      <c r="D108" s="1036"/>
      <c r="E108" s="1043" t="s">
        <v>71</v>
      </c>
      <c r="F108" s="1043"/>
      <c r="G108" s="1170"/>
      <c r="H108" s="1036"/>
      <c r="I108" s="138">
        <v>10679</v>
      </c>
      <c r="J108" s="139"/>
      <c r="K108" s="138"/>
      <c r="L108" s="139"/>
      <c r="M108" s="138"/>
      <c r="N108" s="1171"/>
      <c r="O108" s="1172"/>
    </row>
    <row r="109" spans="1:15" s="1173" customFormat="1" ht="24" customHeight="1">
      <c r="A109" s="1167"/>
      <c r="B109" s="1042"/>
      <c r="C109" s="1174" t="s">
        <v>292</v>
      </c>
      <c r="D109" s="1036"/>
      <c r="E109" s="1043" t="s">
        <v>318</v>
      </c>
      <c r="F109" s="1043"/>
      <c r="G109" s="1170"/>
      <c r="H109" s="1036"/>
      <c r="I109" s="138">
        <v>11280</v>
      </c>
      <c r="J109" s="139"/>
      <c r="K109" s="138"/>
      <c r="L109" s="139"/>
      <c r="M109" s="138"/>
      <c r="N109" s="1171"/>
      <c r="O109" s="1172"/>
    </row>
    <row r="110" spans="1:15" s="1180" customFormat="1" ht="24" customHeight="1">
      <c r="A110" s="1176"/>
      <c r="B110" s="1042"/>
      <c r="C110" s="1174" t="s">
        <v>293</v>
      </c>
      <c r="D110" s="1050"/>
      <c r="E110" s="1043" t="s">
        <v>186</v>
      </c>
      <c r="F110" s="1043"/>
      <c r="G110" s="1170"/>
      <c r="H110" s="1050"/>
      <c r="I110" s="138">
        <v>22605</v>
      </c>
      <c r="J110" s="139"/>
      <c r="K110" s="138"/>
      <c r="L110" s="139"/>
      <c r="M110" s="138"/>
      <c r="N110" s="1171"/>
      <c r="O110" s="1172"/>
    </row>
    <row r="111" spans="1:15" s="1180" customFormat="1" ht="24" customHeight="1">
      <c r="A111" s="1176"/>
      <c r="B111" s="1042"/>
      <c r="C111" s="1174" t="s">
        <v>295</v>
      </c>
      <c r="D111" s="1050"/>
      <c r="E111" s="1043" t="s">
        <v>72</v>
      </c>
      <c r="F111" s="1043"/>
      <c r="G111" s="1170"/>
      <c r="H111" s="1050"/>
      <c r="I111" s="138">
        <v>1016710</v>
      </c>
      <c r="J111" s="139"/>
      <c r="K111" s="138"/>
      <c r="L111" s="139"/>
      <c r="M111" s="138"/>
      <c r="N111" s="1171"/>
      <c r="O111" s="1172"/>
    </row>
    <row r="112" spans="1:15" s="1180" customFormat="1" ht="24" customHeight="1">
      <c r="A112" s="1176"/>
      <c r="B112" s="1042"/>
      <c r="C112" s="1174" t="s">
        <v>296</v>
      </c>
      <c r="D112" s="1050"/>
      <c r="E112" s="1043" t="s">
        <v>202</v>
      </c>
      <c r="F112" s="1043"/>
      <c r="G112" s="1170"/>
      <c r="H112" s="1050"/>
      <c r="I112" s="138">
        <v>225122</v>
      </c>
      <c r="J112" s="139"/>
      <c r="K112" s="138"/>
      <c r="L112" s="139"/>
      <c r="M112" s="138"/>
      <c r="N112" s="1171"/>
      <c r="O112" s="1172"/>
    </row>
    <row r="113" spans="1:15" s="1180" customFormat="1" ht="24" customHeight="1">
      <c r="A113" s="1176"/>
      <c r="B113" s="1042"/>
      <c r="C113" s="1174" t="s">
        <v>319</v>
      </c>
      <c r="D113" s="1050"/>
      <c r="E113" s="1043" t="s">
        <v>320</v>
      </c>
      <c r="F113" s="1043"/>
      <c r="G113" s="1170"/>
      <c r="H113" s="1050"/>
      <c r="I113" s="1175">
        <v>672517</v>
      </c>
      <c r="J113" s="139"/>
      <c r="K113" s="138">
        <f>SUM(I106:I113)</f>
        <v>2613577</v>
      </c>
      <c r="L113" s="139"/>
      <c r="M113" s="138"/>
      <c r="N113" s="1171"/>
      <c r="O113" s="1172"/>
    </row>
    <row r="114" spans="1:15" s="1173" customFormat="1" ht="24" customHeight="1">
      <c r="A114" s="1167"/>
      <c r="B114" s="1168" t="s">
        <v>445</v>
      </c>
      <c r="C114" s="1169" t="s">
        <v>321</v>
      </c>
      <c r="D114" s="1169"/>
      <c r="E114" s="1169"/>
      <c r="F114" s="1169"/>
      <c r="G114" s="1036"/>
      <c r="H114" s="1036"/>
      <c r="I114" s="138"/>
      <c r="J114" s="139"/>
      <c r="K114" s="138"/>
      <c r="L114" s="139"/>
      <c r="M114" s="138"/>
      <c r="N114" s="1171"/>
      <c r="O114" s="1172"/>
    </row>
    <row r="115" spans="1:15" s="1173" customFormat="1" ht="24" customHeight="1">
      <c r="A115" s="1167"/>
      <c r="B115" s="1042"/>
      <c r="C115" s="1174" t="s">
        <v>446</v>
      </c>
      <c r="D115" s="1036"/>
      <c r="E115" s="1043" t="s">
        <v>73</v>
      </c>
      <c r="F115" s="1043"/>
      <c r="G115" s="1170"/>
      <c r="H115" s="1036"/>
      <c r="I115" s="138">
        <v>607900</v>
      </c>
      <c r="J115" s="139"/>
      <c r="K115" s="138"/>
      <c r="L115" s="139"/>
      <c r="M115" s="138"/>
      <c r="N115" s="1171"/>
      <c r="O115" s="1172"/>
    </row>
    <row r="116" spans="1:15" s="1180" customFormat="1" ht="9" customHeight="1" thickBot="1">
      <c r="A116" s="1181"/>
      <c r="B116" s="1057"/>
      <c r="C116" s="1057"/>
      <c r="D116" s="1058"/>
      <c r="E116" s="1058"/>
      <c r="F116" s="1059"/>
      <c r="G116" s="1059"/>
      <c r="H116" s="1058"/>
      <c r="I116" s="140"/>
      <c r="J116" s="140"/>
      <c r="K116" s="140"/>
      <c r="L116" s="140"/>
      <c r="M116" s="140"/>
      <c r="N116" s="1182"/>
      <c r="O116" s="1172"/>
    </row>
    <row r="117" spans="1:15" s="1180" customFormat="1" ht="9" customHeight="1">
      <c r="A117" s="1183"/>
      <c r="B117" s="1064"/>
      <c r="C117" s="1064"/>
      <c r="D117" s="1065"/>
      <c r="E117" s="1065"/>
      <c r="F117" s="1066"/>
      <c r="G117" s="1066"/>
      <c r="H117" s="1065"/>
      <c r="I117" s="141"/>
      <c r="J117" s="141"/>
      <c r="K117" s="141"/>
      <c r="L117" s="141"/>
      <c r="M117" s="141"/>
      <c r="N117" s="1184"/>
      <c r="O117" s="1172"/>
    </row>
    <row r="118" spans="1:15" s="1173" customFormat="1" ht="24" customHeight="1">
      <c r="A118" s="1167"/>
      <c r="B118" s="1042"/>
      <c r="C118" s="1174" t="s">
        <v>298</v>
      </c>
      <c r="D118" s="1036"/>
      <c r="E118" s="1043" t="s">
        <v>212</v>
      </c>
      <c r="F118" s="1043"/>
      <c r="G118" s="1170"/>
      <c r="H118" s="1036"/>
      <c r="I118" s="138">
        <v>119772</v>
      </c>
      <c r="J118" s="139"/>
      <c r="K118" s="138"/>
      <c r="L118" s="139"/>
      <c r="M118" s="138"/>
      <c r="N118" s="1171"/>
      <c r="O118" s="1172"/>
    </row>
    <row r="119" spans="1:15" s="1173" customFormat="1" ht="24" customHeight="1">
      <c r="A119" s="1167"/>
      <c r="B119" s="1042"/>
      <c r="C119" s="1174" t="s">
        <v>447</v>
      </c>
      <c r="D119" s="1036"/>
      <c r="E119" s="1043" t="s">
        <v>215</v>
      </c>
      <c r="F119" s="1043"/>
      <c r="G119" s="1170"/>
      <c r="H119" s="1036"/>
      <c r="I119" s="1175">
        <v>1672</v>
      </c>
      <c r="J119" s="139"/>
      <c r="K119" s="1175">
        <f>SUM(I115:I119)</f>
        <v>729344</v>
      </c>
      <c r="L119" s="139"/>
      <c r="M119" s="1175">
        <f>ABS(O119)</f>
        <v>1884233</v>
      </c>
      <c r="N119" s="1171"/>
      <c r="O119" s="1172">
        <f>K113-K119</f>
        <v>1884233</v>
      </c>
    </row>
    <row r="120" spans="1:15" s="1180" customFormat="1" ht="24" customHeight="1">
      <c r="A120" s="1176"/>
      <c r="B120" s="1042"/>
      <c r="C120" s="1177" t="str">
        <f>IF(O120&gt;=0,"経常利益","経常損失")</f>
        <v>経常損失</v>
      </c>
      <c r="D120" s="1170" t="str">
        <f t="shared" ref="D120:F121" si="0">IF(K120&gt;=0,"医業利益","医業損失")</f>
        <v>医業利益</v>
      </c>
      <c r="E120" s="1170" t="str">
        <f t="shared" si="0"/>
        <v>医業利益</v>
      </c>
      <c r="F120" s="1170" t="str">
        <f t="shared" si="0"/>
        <v>医業利益</v>
      </c>
      <c r="G120" s="1178"/>
      <c r="H120" s="1050"/>
      <c r="I120" s="138"/>
      <c r="J120" s="139"/>
      <c r="K120" s="138"/>
      <c r="L120" s="139"/>
      <c r="M120" s="1179">
        <f>ABS(O120)</f>
        <v>37025</v>
      </c>
      <c r="N120" s="1171"/>
      <c r="O120" s="1172">
        <f>SUM(O104,O119)</f>
        <v>-37025</v>
      </c>
    </row>
    <row r="121" spans="1:15" s="1180" customFormat="1" ht="24" customHeight="1">
      <c r="A121" s="1176"/>
      <c r="B121" s="1042"/>
      <c r="C121" s="1177" t="str">
        <f>IF(O121&gt;=0,"当年度純利益","当年度純損失")</f>
        <v>当年度純損失</v>
      </c>
      <c r="D121" s="1170" t="str">
        <f t="shared" si="0"/>
        <v>医業利益</v>
      </c>
      <c r="E121" s="1170" t="str">
        <f t="shared" si="0"/>
        <v>医業利益</v>
      </c>
      <c r="F121" s="1170" t="str">
        <f t="shared" si="0"/>
        <v>医業利益</v>
      </c>
      <c r="G121" s="1178"/>
      <c r="H121" s="1050"/>
      <c r="I121" s="138"/>
      <c r="J121" s="139"/>
      <c r="K121" s="138"/>
      <c r="L121" s="139"/>
      <c r="M121" s="1179">
        <f>ABS(O121)</f>
        <v>37025</v>
      </c>
      <c r="N121" s="1171"/>
      <c r="O121" s="1172">
        <f>SUM(O120)</f>
        <v>-37025</v>
      </c>
    </row>
    <row r="122" spans="1:15" s="1180" customFormat="1" ht="24" customHeight="1">
      <c r="A122" s="1176"/>
      <c r="B122" s="1042"/>
      <c r="C122" s="1177" t="str">
        <f>IF(O122&gt;=0,"前年度繰越剰余金","前年度繰越欠損金")</f>
        <v>前年度繰越欠損金</v>
      </c>
      <c r="D122" s="1170" t="str">
        <f>IF(K122&gt;=0,"前年度繰越剰余金","前年度繰越欠損金")</f>
        <v>前年度繰越剰余金</v>
      </c>
      <c r="E122" s="1170" t="str">
        <f>IF(L122&gt;=0,"前年度繰越剰余金","前年度繰越欠損金")</f>
        <v>前年度繰越剰余金</v>
      </c>
      <c r="F122" s="1170" t="str">
        <f>IF(M122&gt;=0,"前年度繰越剰余金","前年度繰越欠損金")</f>
        <v>前年度繰越剰余金</v>
      </c>
      <c r="G122" s="1178"/>
      <c r="H122" s="1050"/>
      <c r="I122" s="138"/>
      <c r="J122" s="139"/>
      <c r="K122" s="138"/>
      <c r="L122" s="139"/>
      <c r="M122" s="1179">
        <f>ABS(O122)</f>
        <v>12333358</v>
      </c>
      <c r="N122" s="1171"/>
      <c r="O122" s="1172">
        <v>-12333358</v>
      </c>
    </row>
    <row r="123" spans="1:15" s="1180" customFormat="1" ht="24" customHeight="1" thickBot="1">
      <c r="A123" s="1176"/>
      <c r="B123" s="1042"/>
      <c r="C123" s="1177" t="str">
        <f>IF(O123&gt;=0,"当年度未処分利益剰余金","当年度未処理欠損金")</f>
        <v>当年度未処理欠損金</v>
      </c>
      <c r="D123" s="1170" t="str">
        <f>IF(K123&gt;=0,"当年度未処分利益剰余金","当年度未処理欠損金")</f>
        <v>当年度未処分利益剰余金</v>
      </c>
      <c r="E123" s="1170" t="str">
        <f>IF(L123&gt;=0,"当年度未処分利益剰余金","当年度未処理欠損金")</f>
        <v>当年度未処分利益剰余金</v>
      </c>
      <c r="F123" s="1170" t="str">
        <f>IF(M123&gt;=0,"当年度未処分利益剰余金","当年度未処理欠損金")</f>
        <v>当年度未処分利益剰余金</v>
      </c>
      <c r="G123" s="1178"/>
      <c r="H123" s="1050"/>
      <c r="I123" s="138"/>
      <c r="J123" s="139"/>
      <c r="K123" s="138"/>
      <c r="L123" s="139"/>
      <c r="M123" s="1186">
        <f>ABS(O123)</f>
        <v>12370383</v>
      </c>
      <c r="N123" s="1171"/>
      <c r="O123" s="1172">
        <f>SUM(O121:O122)</f>
        <v>-12370383</v>
      </c>
    </row>
    <row r="124" spans="1:15" s="1052" customFormat="1" ht="24" customHeight="1" thickTop="1" thickBot="1">
      <c r="A124" s="1056"/>
      <c r="B124" s="1187"/>
      <c r="C124" s="1187"/>
      <c r="D124" s="1101"/>
      <c r="E124" s="1101"/>
      <c r="F124" s="1188"/>
      <c r="G124" s="1188"/>
      <c r="H124" s="1101"/>
      <c r="I124" s="140"/>
      <c r="J124" s="140"/>
      <c r="K124" s="140"/>
      <c r="L124" s="140"/>
      <c r="M124" s="140"/>
      <c r="N124" s="1189"/>
      <c r="O124" s="1190"/>
    </row>
    <row r="125" spans="1:15" ht="48" customHeight="1">
      <c r="A125" s="1141"/>
      <c r="B125" s="1141"/>
      <c r="C125" s="1141"/>
      <c r="D125" s="1141"/>
      <c r="E125" s="1141"/>
      <c r="F125" s="1141"/>
      <c r="G125" s="1141"/>
      <c r="H125" s="1141"/>
      <c r="I125" s="1141"/>
      <c r="J125" s="1196"/>
      <c r="K125" s="1141"/>
      <c r="L125" s="1196"/>
      <c r="M125" s="1141"/>
      <c r="N125" s="1196"/>
    </row>
    <row r="126" spans="1:15" ht="48" customHeight="1">
      <c r="A126" s="1141"/>
      <c r="B126" s="1141"/>
      <c r="C126" s="1141"/>
      <c r="D126" s="1141"/>
      <c r="E126" s="1141"/>
      <c r="F126" s="1141"/>
      <c r="G126" s="1141"/>
      <c r="H126" s="1141"/>
      <c r="I126" s="1141"/>
      <c r="J126" s="1196"/>
      <c r="K126" s="1141"/>
      <c r="L126" s="1196"/>
      <c r="M126" s="1141"/>
      <c r="N126" s="1196"/>
    </row>
  </sheetData>
  <mergeCells count="109">
    <mergeCell ref="C121:F121"/>
    <mergeCell ref="C122:F122"/>
    <mergeCell ref="C123:F123"/>
    <mergeCell ref="E113:G113"/>
    <mergeCell ref="C114:F114"/>
    <mergeCell ref="E115:G115"/>
    <mergeCell ref="E118:G118"/>
    <mergeCell ref="E119:G119"/>
    <mergeCell ref="C120:F120"/>
    <mergeCell ref="E107:G107"/>
    <mergeCell ref="E108:G108"/>
    <mergeCell ref="E109:G109"/>
    <mergeCell ref="E110:G110"/>
    <mergeCell ref="E111:G111"/>
    <mergeCell ref="E112:G112"/>
    <mergeCell ref="C99:F99"/>
    <mergeCell ref="E101:G101"/>
    <mergeCell ref="E102:G102"/>
    <mergeCell ref="C104:F104"/>
    <mergeCell ref="C105:F105"/>
    <mergeCell ref="E106:G106"/>
    <mergeCell ref="E100:G100"/>
    <mergeCell ref="E103:G103"/>
    <mergeCell ref="C90:F90"/>
    <mergeCell ref="C91:F91"/>
    <mergeCell ref="A94:N94"/>
    <mergeCell ref="A95:N95"/>
    <mergeCell ref="C97:F97"/>
    <mergeCell ref="E98:G98"/>
    <mergeCell ref="C84:F84"/>
    <mergeCell ref="C85:F85"/>
    <mergeCell ref="E86:G86"/>
    <mergeCell ref="C87:F87"/>
    <mergeCell ref="E88:G88"/>
    <mergeCell ref="C89:F89"/>
    <mergeCell ref="E78:G78"/>
    <mergeCell ref="C79:F79"/>
    <mergeCell ref="E80:G80"/>
    <mergeCell ref="C81:F81"/>
    <mergeCell ref="E82:G82"/>
    <mergeCell ref="E83:G83"/>
    <mergeCell ref="E72:G72"/>
    <mergeCell ref="E73:G73"/>
    <mergeCell ref="E74:G74"/>
    <mergeCell ref="C75:F75"/>
    <mergeCell ref="E76:G76"/>
    <mergeCell ref="C77:F77"/>
    <mergeCell ref="E64:G64"/>
    <mergeCell ref="E65:G65"/>
    <mergeCell ref="E66:G66"/>
    <mergeCell ref="E67:G67"/>
    <mergeCell ref="C70:F70"/>
    <mergeCell ref="E71:G71"/>
    <mergeCell ref="E58:G58"/>
    <mergeCell ref="E59:G59"/>
    <mergeCell ref="C60:F60"/>
    <mergeCell ref="C61:F61"/>
    <mergeCell ref="E62:G62"/>
    <mergeCell ref="E63:G63"/>
    <mergeCell ref="E52:G52"/>
    <mergeCell ref="C53:F53"/>
    <mergeCell ref="E54:G54"/>
    <mergeCell ref="E55:G55"/>
    <mergeCell ref="E56:G56"/>
    <mergeCell ref="E57:G57"/>
    <mergeCell ref="C43:F43"/>
    <mergeCell ref="A46:N46"/>
    <mergeCell ref="A47:N47"/>
    <mergeCell ref="C49:F49"/>
    <mergeCell ref="E50:G50"/>
    <mergeCell ref="E51:G51"/>
    <mergeCell ref="C37:F37"/>
    <mergeCell ref="E38:G38"/>
    <mergeCell ref="C39:F39"/>
    <mergeCell ref="E40:G40"/>
    <mergeCell ref="C41:F41"/>
    <mergeCell ref="C42:F42"/>
    <mergeCell ref="C29:F29"/>
    <mergeCell ref="E30:G30"/>
    <mergeCell ref="E31:G31"/>
    <mergeCell ref="E32:G32"/>
    <mergeCell ref="E33:G33"/>
    <mergeCell ref="C34:F34"/>
    <mergeCell ref="C35:F35"/>
    <mergeCell ref="E36:G36"/>
    <mergeCell ref="E21:G21"/>
    <mergeCell ref="E22:G22"/>
    <mergeCell ref="E23:G23"/>
    <mergeCell ref="E26:G26"/>
    <mergeCell ref="E27:G27"/>
    <mergeCell ref="E28:G28"/>
    <mergeCell ref="E15:G15"/>
    <mergeCell ref="E16:G16"/>
    <mergeCell ref="C17:F17"/>
    <mergeCell ref="C18:F18"/>
    <mergeCell ref="E19:G19"/>
    <mergeCell ref="E20:G20"/>
    <mergeCell ref="E9:G9"/>
    <mergeCell ref="C10:F10"/>
    <mergeCell ref="E11:G11"/>
    <mergeCell ref="E12:G12"/>
    <mergeCell ref="E13:G13"/>
    <mergeCell ref="E14:G14"/>
    <mergeCell ref="A2:N2"/>
    <mergeCell ref="A3:N3"/>
    <mergeCell ref="C5:F5"/>
    <mergeCell ref="E6:G6"/>
    <mergeCell ref="E7:G7"/>
    <mergeCell ref="E8:G8"/>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5" manualBreakCount="5">
    <brk id="24" max="13" man="1"/>
    <brk id="44" max="13" man="1"/>
    <brk id="68" max="13" man="1"/>
    <brk id="92" max="13" man="1"/>
    <brk id="116"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7"/>
  <sheetViews>
    <sheetView showGridLines="0" showWhiteSpace="0" view="pageBreakPreview" zoomScaleNormal="100" zoomScaleSheetLayoutView="100" workbookViewId="0"/>
  </sheetViews>
  <sheetFormatPr defaultColWidth="9" defaultRowHeight="13.5"/>
  <cols>
    <col min="1" max="1" width="3.125" style="710" customWidth="1"/>
    <col min="2" max="2" width="1.625" style="710" customWidth="1"/>
    <col min="3" max="5" width="2.625" style="710" customWidth="1"/>
    <col min="6" max="6" width="19.625" style="710" customWidth="1"/>
    <col min="7" max="7" width="2.625" style="710" customWidth="1"/>
    <col min="8" max="8" width="9.625" style="710" customWidth="1"/>
    <col min="9" max="9" width="16.625" style="1142" customWidth="1"/>
    <col min="10" max="10" width="7.625" style="1142" customWidth="1"/>
    <col min="11" max="11" width="16.625" style="1142" customWidth="1"/>
    <col min="12" max="12" width="7.625" style="1142" customWidth="1"/>
    <col min="13" max="13" width="16.625" style="1142" customWidth="1"/>
    <col min="14" max="14" width="7.625" style="1142" customWidth="1"/>
    <col min="15" max="15" width="16.625" style="1142" customWidth="1"/>
    <col min="16" max="16" width="7.625" style="646" customWidth="1"/>
    <col min="17" max="17" width="9" style="1041"/>
    <col min="18" max="259" width="9" style="646"/>
    <col min="260" max="260" width="8.125" style="646" customWidth="1"/>
    <col min="261" max="261" width="4" style="646" customWidth="1"/>
    <col min="262" max="262" width="2.5" style="646" customWidth="1"/>
    <col min="263" max="263" width="3.5" style="646" customWidth="1"/>
    <col min="264" max="268" width="19" style="646" customWidth="1"/>
    <col min="269" max="269" width="18.625" style="646" customWidth="1"/>
    <col min="270" max="270" width="5" style="646" customWidth="1"/>
    <col min="271" max="271" width="8.125" style="646" customWidth="1"/>
    <col min="272" max="515" width="9" style="646"/>
    <col min="516" max="516" width="8.125" style="646" customWidth="1"/>
    <col min="517" max="517" width="4" style="646" customWidth="1"/>
    <col min="518" max="518" width="2.5" style="646" customWidth="1"/>
    <col min="519" max="519" width="3.5" style="646" customWidth="1"/>
    <col min="520" max="524" width="19" style="646" customWidth="1"/>
    <col min="525" max="525" width="18.625" style="646" customWidth="1"/>
    <col min="526" max="526" width="5" style="646" customWidth="1"/>
    <col min="527" max="527" width="8.125" style="646" customWidth="1"/>
    <col min="528" max="771" width="9" style="646"/>
    <col min="772" max="772" width="8.125" style="646" customWidth="1"/>
    <col min="773" max="773" width="4" style="646" customWidth="1"/>
    <col min="774" max="774" width="2.5" style="646" customWidth="1"/>
    <col min="775" max="775" width="3.5" style="646" customWidth="1"/>
    <col min="776" max="780" width="19" style="646" customWidth="1"/>
    <col min="781" max="781" width="18.625" style="646" customWidth="1"/>
    <col min="782" max="782" width="5" style="646" customWidth="1"/>
    <col min="783" max="783" width="8.125" style="646" customWidth="1"/>
    <col min="784" max="1027" width="9" style="646"/>
    <col min="1028" max="1028" width="8.125" style="646" customWidth="1"/>
    <col min="1029" max="1029" width="4" style="646" customWidth="1"/>
    <col min="1030" max="1030" width="2.5" style="646" customWidth="1"/>
    <col min="1031" max="1031" width="3.5" style="646" customWidth="1"/>
    <col min="1032" max="1036" width="19" style="646" customWidth="1"/>
    <col min="1037" max="1037" width="18.625" style="646" customWidth="1"/>
    <col min="1038" max="1038" width="5" style="646" customWidth="1"/>
    <col min="1039" max="1039" width="8.125" style="646" customWidth="1"/>
    <col min="1040" max="1283" width="9" style="646"/>
    <col min="1284" max="1284" width="8.125" style="646" customWidth="1"/>
    <col min="1285" max="1285" width="4" style="646" customWidth="1"/>
    <col min="1286" max="1286" width="2.5" style="646" customWidth="1"/>
    <col min="1287" max="1287" width="3.5" style="646" customWidth="1"/>
    <col min="1288" max="1292" width="19" style="646" customWidth="1"/>
    <col min="1293" max="1293" width="18.625" style="646" customWidth="1"/>
    <col min="1294" max="1294" width="5" style="646" customWidth="1"/>
    <col min="1295" max="1295" width="8.125" style="646" customWidth="1"/>
    <col min="1296" max="1539" width="9" style="646"/>
    <col min="1540" max="1540" width="8.125" style="646" customWidth="1"/>
    <col min="1541" max="1541" width="4" style="646" customWidth="1"/>
    <col min="1542" max="1542" width="2.5" style="646" customWidth="1"/>
    <col min="1543" max="1543" width="3.5" style="646" customWidth="1"/>
    <col min="1544" max="1548" width="19" style="646" customWidth="1"/>
    <col min="1549" max="1549" width="18.625" style="646" customWidth="1"/>
    <col min="1550" max="1550" width="5" style="646" customWidth="1"/>
    <col min="1551" max="1551" width="8.125" style="646" customWidth="1"/>
    <col min="1552" max="1795" width="9" style="646"/>
    <col min="1796" max="1796" width="8.125" style="646" customWidth="1"/>
    <col min="1797" max="1797" width="4" style="646" customWidth="1"/>
    <col min="1798" max="1798" width="2.5" style="646" customWidth="1"/>
    <col min="1799" max="1799" width="3.5" style="646" customWidth="1"/>
    <col min="1800" max="1804" width="19" style="646" customWidth="1"/>
    <col min="1805" max="1805" width="18.625" style="646" customWidth="1"/>
    <col min="1806" max="1806" width="5" style="646" customWidth="1"/>
    <col min="1807" max="1807" width="8.125" style="646" customWidth="1"/>
    <col min="1808" max="2051" width="9" style="646"/>
    <col min="2052" max="2052" width="8.125" style="646" customWidth="1"/>
    <col min="2053" max="2053" width="4" style="646" customWidth="1"/>
    <col min="2054" max="2054" width="2.5" style="646" customWidth="1"/>
    <col min="2055" max="2055" width="3.5" style="646" customWidth="1"/>
    <col min="2056" max="2060" width="19" style="646" customWidth="1"/>
    <col min="2061" max="2061" width="18.625" style="646" customWidth="1"/>
    <col min="2062" max="2062" width="5" style="646" customWidth="1"/>
    <col min="2063" max="2063" width="8.125" style="646" customWidth="1"/>
    <col min="2064" max="2307" width="9" style="646"/>
    <col min="2308" max="2308" width="8.125" style="646" customWidth="1"/>
    <col min="2309" max="2309" width="4" style="646" customWidth="1"/>
    <col min="2310" max="2310" width="2.5" style="646" customWidth="1"/>
    <col min="2311" max="2311" width="3.5" style="646" customWidth="1"/>
    <col min="2312" max="2316" width="19" style="646" customWidth="1"/>
    <col min="2317" max="2317" width="18.625" style="646" customWidth="1"/>
    <col min="2318" max="2318" width="5" style="646" customWidth="1"/>
    <col min="2319" max="2319" width="8.125" style="646" customWidth="1"/>
    <col min="2320" max="2563" width="9" style="646"/>
    <col min="2564" max="2564" width="8.125" style="646" customWidth="1"/>
    <col min="2565" max="2565" width="4" style="646" customWidth="1"/>
    <col min="2566" max="2566" width="2.5" style="646" customWidth="1"/>
    <col min="2567" max="2567" width="3.5" style="646" customWidth="1"/>
    <col min="2568" max="2572" width="19" style="646" customWidth="1"/>
    <col min="2573" max="2573" width="18.625" style="646" customWidth="1"/>
    <col min="2574" max="2574" width="5" style="646" customWidth="1"/>
    <col min="2575" max="2575" width="8.125" style="646" customWidth="1"/>
    <col min="2576" max="2819" width="9" style="646"/>
    <col min="2820" max="2820" width="8.125" style="646" customWidth="1"/>
    <col min="2821" max="2821" width="4" style="646" customWidth="1"/>
    <col min="2822" max="2822" width="2.5" style="646" customWidth="1"/>
    <col min="2823" max="2823" width="3.5" style="646" customWidth="1"/>
    <col min="2824" max="2828" width="19" style="646" customWidth="1"/>
    <col min="2829" max="2829" width="18.625" style="646" customWidth="1"/>
    <col min="2830" max="2830" width="5" style="646" customWidth="1"/>
    <col min="2831" max="2831" width="8.125" style="646" customWidth="1"/>
    <col min="2832" max="3075" width="9" style="646"/>
    <col min="3076" max="3076" width="8.125" style="646" customWidth="1"/>
    <col min="3077" max="3077" width="4" style="646" customWidth="1"/>
    <col min="3078" max="3078" width="2.5" style="646" customWidth="1"/>
    <col min="3079" max="3079" width="3.5" style="646" customWidth="1"/>
    <col min="3080" max="3084" width="19" style="646" customWidth="1"/>
    <col min="3085" max="3085" width="18.625" style="646" customWidth="1"/>
    <col min="3086" max="3086" width="5" style="646" customWidth="1"/>
    <col min="3087" max="3087" width="8.125" style="646" customWidth="1"/>
    <col min="3088" max="3331" width="9" style="646"/>
    <col min="3332" max="3332" width="8.125" style="646" customWidth="1"/>
    <col min="3333" max="3333" width="4" style="646" customWidth="1"/>
    <col min="3334" max="3334" width="2.5" style="646" customWidth="1"/>
    <col min="3335" max="3335" width="3.5" style="646" customWidth="1"/>
    <col min="3336" max="3340" width="19" style="646" customWidth="1"/>
    <col min="3341" max="3341" width="18.625" style="646" customWidth="1"/>
    <col min="3342" max="3342" width="5" style="646" customWidth="1"/>
    <col min="3343" max="3343" width="8.125" style="646" customWidth="1"/>
    <col min="3344" max="3587" width="9" style="646"/>
    <col min="3588" max="3588" width="8.125" style="646" customWidth="1"/>
    <col min="3589" max="3589" width="4" style="646" customWidth="1"/>
    <col min="3590" max="3590" width="2.5" style="646" customWidth="1"/>
    <col min="3591" max="3591" width="3.5" style="646" customWidth="1"/>
    <col min="3592" max="3596" width="19" style="646" customWidth="1"/>
    <col min="3597" max="3597" width="18.625" style="646" customWidth="1"/>
    <col min="3598" max="3598" width="5" style="646" customWidth="1"/>
    <col min="3599" max="3599" width="8.125" style="646" customWidth="1"/>
    <col min="3600" max="3843" width="9" style="646"/>
    <col min="3844" max="3844" width="8.125" style="646" customWidth="1"/>
    <col min="3845" max="3845" width="4" style="646" customWidth="1"/>
    <col min="3846" max="3846" width="2.5" style="646" customWidth="1"/>
    <col min="3847" max="3847" width="3.5" style="646" customWidth="1"/>
    <col min="3848" max="3852" width="19" style="646" customWidth="1"/>
    <col min="3853" max="3853" width="18.625" style="646" customWidth="1"/>
    <col min="3854" max="3854" width="5" style="646" customWidth="1"/>
    <col min="3855" max="3855" width="8.125" style="646" customWidth="1"/>
    <col min="3856" max="4099" width="9" style="646"/>
    <col min="4100" max="4100" width="8.125" style="646" customWidth="1"/>
    <col min="4101" max="4101" width="4" style="646" customWidth="1"/>
    <col min="4102" max="4102" width="2.5" style="646" customWidth="1"/>
    <col min="4103" max="4103" width="3.5" style="646" customWidth="1"/>
    <col min="4104" max="4108" width="19" style="646" customWidth="1"/>
    <col min="4109" max="4109" width="18.625" style="646" customWidth="1"/>
    <col min="4110" max="4110" width="5" style="646" customWidth="1"/>
    <col min="4111" max="4111" width="8.125" style="646" customWidth="1"/>
    <col min="4112" max="4355" width="9" style="646"/>
    <col min="4356" max="4356" width="8.125" style="646" customWidth="1"/>
    <col min="4357" max="4357" width="4" style="646" customWidth="1"/>
    <col min="4358" max="4358" width="2.5" style="646" customWidth="1"/>
    <col min="4359" max="4359" width="3.5" style="646" customWidth="1"/>
    <col min="4360" max="4364" width="19" style="646" customWidth="1"/>
    <col min="4365" max="4365" width="18.625" style="646" customWidth="1"/>
    <col min="4366" max="4366" width="5" style="646" customWidth="1"/>
    <col min="4367" max="4367" width="8.125" style="646" customWidth="1"/>
    <col min="4368" max="4611" width="9" style="646"/>
    <col min="4612" max="4612" width="8.125" style="646" customWidth="1"/>
    <col min="4613" max="4613" width="4" style="646" customWidth="1"/>
    <col min="4614" max="4614" width="2.5" style="646" customWidth="1"/>
    <col min="4615" max="4615" width="3.5" style="646" customWidth="1"/>
    <col min="4616" max="4620" width="19" style="646" customWidth="1"/>
    <col min="4621" max="4621" width="18.625" style="646" customWidth="1"/>
    <col min="4622" max="4622" width="5" style="646" customWidth="1"/>
    <col min="4623" max="4623" width="8.125" style="646" customWidth="1"/>
    <col min="4624" max="4867" width="9" style="646"/>
    <col min="4868" max="4868" width="8.125" style="646" customWidth="1"/>
    <col min="4869" max="4869" width="4" style="646" customWidth="1"/>
    <col min="4870" max="4870" width="2.5" style="646" customWidth="1"/>
    <col min="4871" max="4871" width="3.5" style="646" customWidth="1"/>
    <col min="4872" max="4876" width="19" style="646" customWidth="1"/>
    <col min="4877" max="4877" width="18.625" style="646" customWidth="1"/>
    <col min="4878" max="4878" width="5" style="646" customWidth="1"/>
    <col min="4879" max="4879" width="8.125" style="646" customWidth="1"/>
    <col min="4880" max="5123" width="9" style="646"/>
    <col min="5124" max="5124" width="8.125" style="646" customWidth="1"/>
    <col min="5125" max="5125" width="4" style="646" customWidth="1"/>
    <col min="5126" max="5126" width="2.5" style="646" customWidth="1"/>
    <col min="5127" max="5127" width="3.5" style="646" customWidth="1"/>
    <col min="5128" max="5132" width="19" style="646" customWidth="1"/>
    <col min="5133" max="5133" width="18.625" style="646" customWidth="1"/>
    <col min="5134" max="5134" width="5" style="646" customWidth="1"/>
    <col min="5135" max="5135" width="8.125" style="646" customWidth="1"/>
    <col min="5136" max="5379" width="9" style="646"/>
    <col min="5380" max="5380" width="8.125" style="646" customWidth="1"/>
    <col min="5381" max="5381" width="4" style="646" customWidth="1"/>
    <col min="5382" max="5382" width="2.5" style="646" customWidth="1"/>
    <col min="5383" max="5383" width="3.5" style="646" customWidth="1"/>
    <col min="5384" max="5388" width="19" style="646" customWidth="1"/>
    <col min="5389" max="5389" width="18.625" style="646" customWidth="1"/>
    <col min="5390" max="5390" width="5" style="646" customWidth="1"/>
    <col min="5391" max="5391" width="8.125" style="646" customWidth="1"/>
    <col min="5392" max="5635" width="9" style="646"/>
    <col min="5636" max="5636" width="8.125" style="646" customWidth="1"/>
    <col min="5637" max="5637" width="4" style="646" customWidth="1"/>
    <col min="5638" max="5638" width="2.5" style="646" customWidth="1"/>
    <col min="5639" max="5639" width="3.5" style="646" customWidth="1"/>
    <col min="5640" max="5644" width="19" style="646" customWidth="1"/>
    <col min="5645" max="5645" width="18.625" style="646" customWidth="1"/>
    <col min="5646" max="5646" width="5" style="646" customWidth="1"/>
    <col min="5647" max="5647" width="8.125" style="646" customWidth="1"/>
    <col min="5648" max="5891" width="9" style="646"/>
    <col min="5892" max="5892" width="8.125" style="646" customWidth="1"/>
    <col min="5893" max="5893" width="4" style="646" customWidth="1"/>
    <col min="5894" max="5894" width="2.5" style="646" customWidth="1"/>
    <col min="5895" max="5895" width="3.5" style="646" customWidth="1"/>
    <col min="5896" max="5900" width="19" style="646" customWidth="1"/>
    <col min="5901" max="5901" width="18.625" style="646" customWidth="1"/>
    <col min="5902" max="5902" width="5" style="646" customWidth="1"/>
    <col min="5903" max="5903" width="8.125" style="646" customWidth="1"/>
    <col min="5904" max="6147" width="9" style="646"/>
    <col min="6148" max="6148" width="8.125" style="646" customWidth="1"/>
    <col min="6149" max="6149" width="4" style="646" customWidth="1"/>
    <col min="6150" max="6150" width="2.5" style="646" customWidth="1"/>
    <col min="6151" max="6151" width="3.5" style="646" customWidth="1"/>
    <col min="6152" max="6156" width="19" style="646" customWidth="1"/>
    <col min="6157" max="6157" width="18.625" style="646" customWidth="1"/>
    <col min="6158" max="6158" width="5" style="646" customWidth="1"/>
    <col min="6159" max="6159" width="8.125" style="646" customWidth="1"/>
    <col min="6160" max="6403" width="9" style="646"/>
    <col min="6404" max="6404" width="8.125" style="646" customWidth="1"/>
    <col min="6405" max="6405" width="4" style="646" customWidth="1"/>
    <col min="6406" max="6406" width="2.5" style="646" customWidth="1"/>
    <col min="6407" max="6407" width="3.5" style="646" customWidth="1"/>
    <col min="6408" max="6412" width="19" style="646" customWidth="1"/>
    <col min="6413" max="6413" width="18.625" style="646" customWidth="1"/>
    <col min="6414" max="6414" width="5" style="646" customWidth="1"/>
    <col min="6415" max="6415" width="8.125" style="646" customWidth="1"/>
    <col min="6416" max="6659" width="9" style="646"/>
    <col min="6660" max="6660" width="8.125" style="646" customWidth="1"/>
    <col min="6661" max="6661" width="4" style="646" customWidth="1"/>
    <col min="6662" max="6662" width="2.5" style="646" customWidth="1"/>
    <col min="6663" max="6663" width="3.5" style="646" customWidth="1"/>
    <col min="6664" max="6668" width="19" style="646" customWidth="1"/>
    <col min="6669" max="6669" width="18.625" style="646" customWidth="1"/>
    <col min="6670" max="6670" width="5" style="646" customWidth="1"/>
    <col min="6671" max="6671" width="8.125" style="646" customWidth="1"/>
    <col min="6672" max="6915" width="9" style="646"/>
    <col min="6916" max="6916" width="8.125" style="646" customWidth="1"/>
    <col min="6917" max="6917" width="4" style="646" customWidth="1"/>
    <col min="6918" max="6918" width="2.5" style="646" customWidth="1"/>
    <col min="6919" max="6919" width="3.5" style="646" customWidth="1"/>
    <col min="6920" max="6924" width="19" style="646" customWidth="1"/>
    <col min="6925" max="6925" width="18.625" style="646" customWidth="1"/>
    <col min="6926" max="6926" width="5" style="646" customWidth="1"/>
    <col min="6927" max="6927" width="8.125" style="646" customWidth="1"/>
    <col min="6928" max="7171" width="9" style="646"/>
    <col min="7172" max="7172" width="8.125" style="646" customWidth="1"/>
    <col min="7173" max="7173" width="4" style="646" customWidth="1"/>
    <col min="7174" max="7174" width="2.5" style="646" customWidth="1"/>
    <col min="7175" max="7175" width="3.5" style="646" customWidth="1"/>
    <col min="7176" max="7180" width="19" style="646" customWidth="1"/>
    <col min="7181" max="7181" width="18.625" style="646" customWidth="1"/>
    <col min="7182" max="7182" width="5" style="646" customWidth="1"/>
    <col min="7183" max="7183" width="8.125" style="646" customWidth="1"/>
    <col min="7184" max="7427" width="9" style="646"/>
    <col min="7428" max="7428" width="8.125" style="646" customWidth="1"/>
    <col min="7429" max="7429" width="4" style="646" customWidth="1"/>
    <col min="7430" max="7430" width="2.5" style="646" customWidth="1"/>
    <col min="7431" max="7431" width="3.5" style="646" customWidth="1"/>
    <col min="7432" max="7436" width="19" style="646" customWidth="1"/>
    <col min="7437" max="7437" width="18.625" style="646" customWidth="1"/>
    <col min="7438" max="7438" width="5" style="646" customWidth="1"/>
    <col min="7439" max="7439" width="8.125" style="646" customWidth="1"/>
    <col min="7440" max="7683" width="9" style="646"/>
    <col min="7684" max="7684" width="8.125" style="646" customWidth="1"/>
    <col min="7685" max="7685" width="4" style="646" customWidth="1"/>
    <col min="7686" max="7686" width="2.5" style="646" customWidth="1"/>
    <col min="7687" max="7687" width="3.5" style="646" customWidth="1"/>
    <col min="7688" max="7692" width="19" style="646" customWidth="1"/>
    <col min="7693" max="7693" width="18.625" style="646" customWidth="1"/>
    <col min="7694" max="7694" width="5" style="646" customWidth="1"/>
    <col min="7695" max="7695" width="8.125" style="646" customWidth="1"/>
    <col min="7696" max="7939" width="9" style="646"/>
    <col min="7940" max="7940" width="8.125" style="646" customWidth="1"/>
    <col min="7941" max="7941" width="4" style="646" customWidth="1"/>
    <col min="7942" max="7942" width="2.5" style="646" customWidth="1"/>
    <col min="7943" max="7943" width="3.5" style="646" customWidth="1"/>
    <col min="7944" max="7948" width="19" style="646" customWidth="1"/>
    <col min="7949" max="7949" width="18.625" style="646" customWidth="1"/>
    <col min="7950" max="7950" width="5" style="646" customWidth="1"/>
    <col min="7951" max="7951" width="8.125" style="646" customWidth="1"/>
    <col min="7952" max="8195" width="9" style="646"/>
    <col min="8196" max="8196" width="8.125" style="646" customWidth="1"/>
    <col min="8197" max="8197" width="4" style="646" customWidth="1"/>
    <col min="8198" max="8198" width="2.5" style="646" customWidth="1"/>
    <col min="8199" max="8199" width="3.5" style="646" customWidth="1"/>
    <col min="8200" max="8204" width="19" style="646" customWidth="1"/>
    <col min="8205" max="8205" width="18.625" style="646" customWidth="1"/>
    <col min="8206" max="8206" width="5" style="646" customWidth="1"/>
    <col min="8207" max="8207" width="8.125" style="646" customWidth="1"/>
    <col min="8208" max="8451" width="9" style="646"/>
    <col min="8452" max="8452" width="8.125" style="646" customWidth="1"/>
    <col min="8453" max="8453" width="4" style="646" customWidth="1"/>
    <col min="8454" max="8454" width="2.5" style="646" customWidth="1"/>
    <col min="8455" max="8455" width="3.5" style="646" customWidth="1"/>
    <col min="8456" max="8460" width="19" style="646" customWidth="1"/>
    <col min="8461" max="8461" width="18.625" style="646" customWidth="1"/>
    <col min="8462" max="8462" width="5" style="646" customWidth="1"/>
    <col min="8463" max="8463" width="8.125" style="646" customWidth="1"/>
    <col min="8464" max="8707" width="9" style="646"/>
    <col min="8708" max="8708" width="8.125" style="646" customWidth="1"/>
    <col min="8709" max="8709" width="4" style="646" customWidth="1"/>
    <col min="8710" max="8710" width="2.5" style="646" customWidth="1"/>
    <col min="8711" max="8711" width="3.5" style="646" customWidth="1"/>
    <col min="8712" max="8716" width="19" style="646" customWidth="1"/>
    <col min="8717" max="8717" width="18.625" style="646" customWidth="1"/>
    <col min="8718" max="8718" width="5" style="646" customWidth="1"/>
    <col min="8719" max="8719" width="8.125" style="646" customWidth="1"/>
    <col min="8720" max="8963" width="9" style="646"/>
    <col min="8964" max="8964" width="8.125" style="646" customWidth="1"/>
    <col min="8965" max="8965" width="4" style="646" customWidth="1"/>
    <col min="8966" max="8966" width="2.5" style="646" customWidth="1"/>
    <col min="8967" max="8967" width="3.5" style="646" customWidth="1"/>
    <col min="8968" max="8972" width="19" style="646" customWidth="1"/>
    <col min="8973" max="8973" width="18.625" style="646" customWidth="1"/>
    <col min="8974" max="8974" width="5" style="646" customWidth="1"/>
    <col min="8975" max="8975" width="8.125" style="646" customWidth="1"/>
    <col min="8976" max="9219" width="9" style="646"/>
    <col min="9220" max="9220" width="8.125" style="646" customWidth="1"/>
    <col min="9221" max="9221" width="4" style="646" customWidth="1"/>
    <col min="9222" max="9222" width="2.5" style="646" customWidth="1"/>
    <col min="9223" max="9223" width="3.5" style="646" customWidth="1"/>
    <col min="9224" max="9228" width="19" style="646" customWidth="1"/>
    <col min="9229" max="9229" width="18.625" style="646" customWidth="1"/>
    <col min="9230" max="9230" width="5" style="646" customWidth="1"/>
    <col min="9231" max="9231" width="8.125" style="646" customWidth="1"/>
    <col min="9232" max="9475" width="9" style="646"/>
    <col min="9476" max="9476" width="8.125" style="646" customWidth="1"/>
    <col min="9477" max="9477" width="4" style="646" customWidth="1"/>
    <col min="9478" max="9478" width="2.5" style="646" customWidth="1"/>
    <col min="9479" max="9479" width="3.5" style="646" customWidth="1"/>
    <col min="9480" max="9484" width="19" style="646" customWidth="1"/>
    <col min="9485" max="9485" width="18.625" style="646" customWidth="1"/>
    <col min="9486" max="9486" width="5" style="646" customWidth="1"/>
    <col min="9487" max="9487" width="8.125" style="646" customWidth="1"/>
    <col min="9488" max="9731" width="9" style="646"/>
    <col min="9732" max="9732" width="8.125" style="646" customWidth="1"/>
    <col min="9733" max="9733" width="4" style="646" customWidth="1"/>
    <col min="9734" max="9734" width="2.5" style="646" customWidth="1"/>
    <col min="9735" max="9735" width="3.5" style="646" customWidth="1"/>
    <col min="9736" max="9740" width="19" style="646" customWidth="1"/>
    <col min="9741" max="9741" width="18.625" style="646" customWidth="1"/>
    <col min="9742" max="9742" width="5" style="646" customWidth="1"/>
    <col min="9743" max="9743" width="8.125" style="646" customWidth="1"/>
    <col min="9744" max="9987" width="9" style="646"/>
    <col min="9988" max="9988" width="8.125" style="646" customWidth="1"/>
    <col min="9989" max="9989" width="4" style="646" customWidth="1"/>
    <col min="9990" max="9990" width="2.5" style="646" customWidth="1"/>
    <col min="9991" max="9991" width="3.5" style="646" customWidth="1"/>
    <col min="9992" max="9996" width="19" style="646" customWidth="1"/>
    <col min="9997" max="9997" width="18.625" style="646" customWidth="1"/>
    <col min="9998" max="9998" width="5" style="646" customWidth="1"/>
    <col min="9999" max="9999" width="8.125" style="646" customWidth="1"/>
    <col min="10000" max="10243" width="9" style="646"/>
    <col min="10244" max="10244" width="8.125" style="646" customWidth="1"/>
    <col min="10245" max="10245" width="4" style="646" customWidth="1"/>
    <col min="10246" max="10246" width="2.5" style="646" customWidth="1"/>
    <col min="10247" max="10247" width="3.5" style="646" customWidth="1"/>
    <col min="10248" max="10252" width="19" style="646" customWidth="1"/>
    <col min="10253" max="10253" width="18.625" style="646" customWidth="1"/>
    <col min="10254" max="10254" width="5" style="646" customWidth="1"/>
    <col min="10255" max="10255" width="8.125" style="646" customWidth="1"/>
    <col min="10256" max="10499" width="9" style="646"/>
    <col min="10500" max="10500" width="8.125" style="646" customWidth="1"/>
    <col min="10501" max="10501" width="4" style="646" customWidth="1"/>
    <col min="10502" max="10502" width="2.5" style="646" customWidth="1"/>
    <col min="10503" max="10503" width="3.5" style="646" customWidth="1"/>
    <col min="10504" max="10508" width="19" style="646" customWidth="1"/>
    <col min="10509" max="10509" width="18.625" style="646" customWidth="1"/>
    <col min="10510" max="10510" width="5" style="646" customWidth="1"/>
    <col min="10511" max="10511" width="8.125" style="646" customWidth="1"/>
    <col min="10512" max="10755" width="9" style="646"/>
    <col min="10756" max="10756" width="8.125" style="646" customWidth="1"/>
    <col min="10757" max="10757" width="4" style="646" customWidth="1"/>
    <col min="10758" max="10758" width="2.5" style="646" customWidth="1"/>
    <col min="10759" max="10759" width="3.5" style="646" customWidth="1"/>
    <col min="10760" max="10764" width="19" style="646" customWidth="1"/>
    <col min="10765" max="10765" width="18.625" style="646" customWidth="1"/>
    <col min="10766" max="10766" width="5" style="646" customWidth="1"/>
    <col min="10767" max="10767" width="8.125" style="646" customWidth="1"/>
    <col min="10768" max="11011" width="9" style="646"/>
    <col min="11012" max="11012" width="8.125" style="646" customWidth="1"/>
    <col min="11013" max="11013" width="4" style="646" customWidth="1"/>
    <col min="11014" max="11014" width="2.5" style="646" customWidth="1"/>
    <col min="11015" max="11015" width="3.5" style="646" customWidth="1"/>
    <col min="11016" max="11020" width="19" style="646" customWidth="1"/>
    <col min="11021" max="11021" width="18.625" style="646" customWidth="1"/>
    <col min="11022" max="11022" width="5" style="646" customWidth="1"/>
    <col min="11023" max="11023" width="8.125" style="646" customWidth="1"/>
    <col min="11024" max="11267" width="9" style="646"/>
    <col min="11268" max="11268" width="8.125" style="646" customWidth="1"/>
    <col min="11269" max="11269" width="4" style="646" customWidth="1"/>
    <col min="11270" max="11270" width="2.5" style="646" customWidth="1"/>
    <col min="11271" max="11271" width="3.5" style="646" customWidth="1"/>
    <col min="11272" max="11276" width="19" style="646" customWidth="1"/>
    <col min="11277" max="11277" width="18.625" style="646" customWidth="1"/>
    <col min="11278" max="11278" width="5" style="646" customWidth="1"/>
    <col min="11279" max="11279" width="8.125" style="646" customWidth="1"/>
    <col min="11280" max="11523" width="9" style="646"/>
    <col min="11524" max="11524" width="8.125" style="646" customWidth="1"/>
    <col min="11525" max="11525" width="4" style="646" customWidth="1"/>
    <col min="11526" max="11526" width="2.5" style="646" customWidth="1"/>
    <col min="11527" max="11527" width="3.5" style="646" customWidth="1"/>
    <col min="11528" max="11532" width="19" style="646" customWidth="1"/>
    <col min="11533" max="11533" width="18.625" style="646" customWidth="1"/>
    <col min="11534" max="11534" width="5" style="646" customWidth="1"/>
    <col min="11535" max="11535" width="8.125" style="646" customWidth="1"/>
    <col min="11536" max="11779" width="9" style="646"/>
    <col min="11780" max="11780" width="8.125" style="646" customWidth="1"/>
    <col min="11781" max="11781" width="4" style="646" customWidth="1"/>
    <col min="11782" max="11782" width="2.5" style="646" customWidth="1"/>
    <col min="11783" max="11783" width="3.5" style="646" customWidth="1"/>
    <col min="11784" max="11788" width="19" style="646" customWidth="1"/>
    <col min="11789" max="11789" width="18.625" style="646" customWidth="1"/>
    <col min="11790" max="11790" width="5" style="646" customWidth="1"/>
    <col min="11791" max="11791" width="8.125" style="646" customWidth="1"/>
    <col min="11792" max="12035" width="9" style="646"/>
    <col min="12036" max="12036" width="8.125" style="646" customWidth="1"/>
    <col min="12037" max="12037" width="4" style="646" customWidth="1"/>
    <col min="12038" max="12038" width="2.5" style="646" customWidth="1"/>
    <col min="12039" max="12039" width="3.5" style="646" customWidth="1"/>
    <col min="12040" max="12044" width="19" style="646" customWidth="1"/>
    <col min="12045" max="12045" width="18.625" style="646" customWidth="1"/>
    <col min="12046" max="12046" width="5" style="646" customWidth="1"/>
    <col min="12047" max="12047" width="8.125" style="646" customWidth="1"/>
    <col min="12048" max="12291" width="9" style="646"/>
    <col min="12292" max="12292" width="8.125" style="646" customWidth="1"/>
    <col min="12293" max="12293" width="4" style="646" customWidth="1"/>
    <col min="12294" max="12294" width="2.5" style="646" customWidth="1"/>
    <col min="12295" max="12295" width="3.5" style="646" customWidth="1"/>
    <col min="12296" max="12300" width="19" style="646" customWidth="1"/>
    <col min="12301" max="12301" width="18.625" style="646" customWidth="1"/>
    <col min="12302" max="12302" width="5" style="646" customWidth="1"/>
    <col min="12303" max="12303" width="8.125" style="646" customWidth="1"/>
    <col min="12304" max="12547" width="9" style="646"/>
    <col min="12548" max="12548" width="8.125" style="646" customWidth="1"/>
    <col min="12549" max="12549" width="4" style="646" customWidth="1"/>
    <col min="12550" max="12550" width="2.5" style="646" customWidth="1"/>
    <col min="12551" max="12551" width="3.5" style="646" customWidth="1"/>
    <col min="12552" max="12556" width="19" style="646" customWidth="1"/>
    <col min="12557" max="12557" width="18.625" style="646" customWidth="1"/>
    <col min="12558" max="12558" width="5" style="646" customWidth="1"/>
    <col min="12559" max="12559" width="8.125" style="646" customWidth="1"/>
    <col min="12560" max="12803" width="9" style="646"/>
    <col min="12804" max="12804" width="8.125" style="646" customWidth="1"/>
    <col min="12805" max="12805" width="4" style="646" customWidth="1"/>
    <col min="12806" max="12806" width="2.5" style="646" customWidth="1"/>
    <col min="12807" max="12807" width="3.5" style="646" customWidth="1"/>
    <col min="12808" max="12812" width="19" style="646" customWidth="1"/>
    <col min="12813" max="12813" width="18.625" style="646" customWidth="1"/>
    <col min="12814" max="12814" width="5" style="646" customWidth="1"/>
    <col min="12815" max="12815" width="8.125" style="646" customWidth="1"/>
    <col min="12816" max="13059" width="9" style="646"/>
    <col min="13060" max="13060" width="8.125" style="646" customWidth="1"/>
    <col min="13061" max="13061" width="4" style="646" customWidth="1"/>
    <col min="13062" max="13062" width="2.5" style="646" customWidth="1"/>
    <col min="13063" max="13063" width="3.5" style="646" customWidth="1"/>
    <col min="13064" max="13068" width="19" style="646" customWidth="1"/>
    <col min="13069" max="13069" width="18.625" style="646" customWidth="1"/>
    <col min="13070" max="13070" width="5" style="646" customWidth="1"/>
    <col min="13071" max="13071" width="8.125" style="646" customWidth="1"/>
    <col min="13072" max="13315" width="9" style="646"/>
    <col min="13316" max="13316" width="8.125" style="646" customWidth="1"/>
    <col min="13317" max="13317" width="4" style="646" customWidth="1"/>
    <col min="13318" max="13318" width="2.5" style="646" customWidth="1"/>
    <col min="13319" max="13319" width="3.5" style="646" customWidth="1"/>
    <col min="13320" max="13324" width="19" style="646" customWidth="1"/>
    <col min="13325" max="13325" width="18.625" style="646" customWidth="1"/>
    <col min="13326" max="13326" width="5" style="646" customWidth="1"/>
    <col min="13327" max="13327" width="8.125" style="646" customWidth="1"/>
    <col min="13328" max="13571" width="9" style="646"/>
    <col min="13572" max="13572" width="8.125" style="646" customWidth="1"/>
    <col min="13573" max="13573" width="4" style="646" customWidth="1"/>
    <col min="13574" max="13574" width="2.5" style="646" customWidth="1"/>
    <col min="13575" max="13575" width="3.5" style="646" customWidth="1"/>
    <col min="13576" max="13580" width="19" style="646" customWidth="1"/>
    <col min="13581" max="13581" width="18.625" style="646" customWidth="1"/>
    <col min="13582" max="13582" width="5" style="646" customWidth="1"/>
    <col min="13583" max="13583" width="8.125" style="646" customWidth="1"/>
    <col min="13584" max="13827" width="9" style="646"/>
    <col min="13828" max="13828" width="8.125" style="646" customWidth="1"/>
    <col min="13829" max="13829" width="4" style="646" customWidth="1"/>
    <col min="13830" max="13830" width="2.5" style="646" customWidth="1"/>
    <col min="13831" max="13831" width="3.5" style="646" customWidth="1"/>
    <col min="13832" max="13836" width="19" style="646" customWidth="1"/>
    <col min="13837" max="13837" width="18.625" style="646" customWidth="1"/>
    <col min="13838" max="13838" width="5" style="646" customWidth="1"/>
    <col min="13839" max="13839" width="8.125" style="646" customWidth="1"/>
    <col min="13840" max="14083" width="9" style="646"/>
    <col min="14084" max="14084" width="8.125" style="646" customWidth="1"/>
    <col min="14085" max="14085" width="4" style="646" customWidth="1"/>
    <col min="14086" max="14086" width="2.5" style="646" customWidth="1"/>
    <col min="14087" max="14087" width="3.5" style="646" customWidth="1"/>
    <col min="14088" max="14092" width="19" style="646" customWidth="1"/>
    <col min="14093" max="14093" width="18.625" style="646" customWidth="1"/>
    <col min="14094" max="14094" width="5" style="646" customWidth="1"/>
    <col min="14095" max="14095" width="8.125" style="646" customWidth="1"/>
    <col min="14096" max="14339" width="9" style="646"/>
    <col min="14340" max="14340" width="8.125" style="646" customWidth="1"/>
    <col min="14341" max="14341" width="4" style="646" customWidth="1"/>
    <col min="14342" max="14342" width="2.5" style="646" customWidth="1"/>
    <col min="14343" max="14343" width="3.5" style="646" customWidth="1"/>
    <col min="14344" max="14348" width="19" style="646" customWidth="1"/>
    <col min="14349" max="14349" width="18.625" style="646" customWidth="1"/>
    <col min="14350" max="14350" width="5" style="646" customWidth="1"/>
    <col min="14351" max="14351" width="8.125" style="646" customWidth="1"/>
    <col min="14352" max="14595" width="9" style="646"/>
    <col min="14596" max="14596" width="8.125" style="646" customWidth="1"/>
    <col min="14597" max="14597" width="4" style="646" customWidth="1"/>
    <col min="14598" max="14598" width="2.5" style="646" customWidth="1"/>
    <col min="14599" max="14599" width="3.5" style="646" customWidth="1"/>
    <col min="14600" max="14604" width="19" style="646" customWidth="1"/>
    <col min="14605" max="14605" width="18.625" style="646" customWidth="1"/>
    <col min="14606" max="14606" width="5" style="646" customWidth="1"/>
    <col min="14607" max="14607" width="8.125" style="646" customWidth="1"/>
    <col min="14608" max="14851" width="9" style="646"/>
    <col min="14852" max="14852" width="8.125" style="646" customWidth="1"/>
    <col min="14853" max="14853" width="4" style="646" customWidth="1"/>
    <col min="14854" max="14854" width="2.5" style="646" customWidth="1"/>
    <col min="14855" max="14855" width="3.5" style="646" customWidth="1"/>
    <col min="14856" max="14860" width="19" style="646" customWidth="1"/>
    <col min="14861" max="14861" width="18.625" style="646" customWidth="1"/>
    <col min="14862" max="14862" width="5" style="646" customWidth="1"/>
    <col min="14863" max="14863" width="8.125" style="646" customWidth="1"/>
    <col min="14864" max="15107" width="9" style="646"/>
    <col min="15108" max="15108" width="8.125" style="646" customWidth="1"/>
    <col min="15109" max="15109" width="4" style="646" customWidth="1"/>
    <col min="15110" max="15110" width="2.5" style="646" customWidth="1"/>
    <col min="15111" max="15111" width="3.5" style="646" customWidth="1"/>
    <col min="15112" max="15116" width="19" style="646" customWidth="1"/>
    <col min="15117" max="15117" width="18.625" style="646" customWidth="1"/>
    <col min="15118" max="15118" width="5" style="646" customWidth="1"/>
    <col min="15119" max="15119" width="8.125" style="646" customWidth="1"/>
    <col min="15120" max="15363" width="9" style="646"/>
    <col min="15364" max="15364" width="8.125" style="646" customWidth="1"/>
    <col min="15365" max="15365" width="4" style="646" customWidth="1"/>
    <col min="15366" max="15366" width="2.5" style="646" customWidth="1"/>
    <col min="15367" max="15367" width="3.5" style="646" customWidth="1"/>
    <col min="15368" max="15372" width="19" style="646" customWidth="1"/>
    <col min="15373" max="15373" width="18.625" style="646" customWidth="1"/>
    <col min="15374" max="15374" width="5" style="646" customWidth="1"/>
    <col min="15375" max="15375" width="8.125" style="646" customWidth="1"/>
    <col min="15376" max="15619" width="9" style="646"/>
    <col min="15620" max="15620" width="8.125" style="646" customWidth="1"/>
    <col min="15621" max="15621" width="4" style="646" customWidth="1"/>
    <col min="15622" max="15622" width="2.5" style="646" customWidth="1"/>
    <col min="15623" max="15623" width="3.5" style="646" customWidth="1"/>
    <col min="15624" max="15628" width="19" style="646" customWidth="1"/>
    <col min="15629" max="15629" width="18.625" style="646" customWidth="1"/>
    <col min="15630" max="15630" width="5" style="646" customWidth="1"/>
    <col min="15631" max="15631" width="8.125" style="646" customWidth="1"/>
    <col min="15632" max="15875" width="9" style="646"/>
    <col min="15876" max="15876" width="8.125" style="646" customWidth="1"/>
    <col min="15877" max="15877" width="4" style="646" customWidth="1"/>
    <col min="15878" max="15878" width="2.5" style="646" customWidth="1"/>
    <col min="15879" max="15879" width="3.5" style="646" customWidth="1"/>
    <col min="15880" max="15884" width="19" style="646" customWidth="1"/>
    <col min="15885" max="15885" width="18.625" style="646" customWidth="1"/>
    <col min="15886" max="15886" width="5" style="646" customWidth="1"/>
    <col min="15887" max="15887" width="8.125" style="646" customWidth="1"/>
    <col min="15888" max="16131" width="9" style="646"/>
    <col min="16132" max="16132" width="8.125" style="646" customWidth="1"/>
    <col min="16133" max="16133" width="4" style="646" customWidth="1"/>
    <col min="16134" max="16134" width="2.5" style="646" customWidth="1"/>
    <col min="16135" max="16135" width="3.5" style="646" customWidth="1"/>
    <col min="16136" max="16140" width="19" style="646" customWidth="1"/>
    <col min="16141" max="16141" width="18.625" style="646" customWidth="1"/>
    <col min="16142" max="16142" width="5" style="646" customWidth="1"/>
    <col min="16143" max="16143" width="8.125" style="646" customWidth="1"/>
    <col min="16144" max="16384" width="9" style="646"/>
  </cols>
  <sheetData>
    <row r="1" spans="1:17" s="1019" customFormat="1" ht="12" customHeight="1">
      <c r="A1" s="1015"/>
      <c r="B1" s="1016"/>
      <c r="C1" s="1016"/>
      <c r="D1" s="1016"/>
      <c r="E1" s="1016"/>
      <c r="F1" s="1016"/>
      <c r="G1" s="1016"/>
      <c r="H1" s="1016"/>
      <c r="I1" s="1016"/>
      <c r="J1" s="1016"/>
      <c r="K1" s="1016"/>
      <c r="L1" s="1016"/>
      <c r="M1" s="1016"/>
      <c r="N1" s="1016"/>
      <c r="O1" s="1016"/>
      <c r="P1" s="1199"/>
      <c r="Q1" s="1018"/>
    </row>
    <row r="2" spans="1:17" s="1019" customFormat="1" ht="34.5" customHeight="1">
      <c r="A2" s="1020" t="s">
        <v>663</v>
      </c>
      <c r="B2" s="1021"/>
      <c r="C2" s="1021"/>
      <c r="D2" s="1021"/>
      <c r="E2" s="1021"/>
      <c r="F2" s="1021"/>
      <c r="G2" s="1021"/>
      <c r="H2" s="1021"/>
      <c r="I2" s="1021"/>
      <c r="J2" s="1021"/>
      <c r="K2" s="1021"/>
      <c r="L2" s="1021"/>
      <c r="M2" s="1021"/>
      <c r="N2" s="1021"/>
      <c r="O2" s="1021"/>
      <c r="P2" s="1022"/>
      <c r="Q2" s="1018"/>
    </row>
    <row r="3" spans="1:17" s="1019" customFormat="1" ht="15" customHeight="1">
      <c r="A3" s="1023" t="s">
        <v>664</v>
      </c>
      <c r="B3" s="1024"/>
      <c r="C3" s="1024"/>
      <c r="D3" s="1024"/>
      <c r="E3" s="1024"/>
      <c r="F3" s="1024"/>
      <c r="G3" s="1024"/>
      <c r="H3" s="1024"/>
      <c r="I3" s="1024"/>
      <c r="J3" s="1024"/>
      <c r="K3" s="1024"/>
      <c r="L3" s="1024"/>
      <c r="M3" s="1024"/>
      <c r="N3" s="1024"/>
      <c r="O3" s="1024"/>
      <c r="P3" s="1025"/>
      <c r="Q3" s="1018"/>
    </row>
    <row r="4" spans="1:17" s="1030" customFormat="1" ht="17.25" customHeight="1">
      <c r="A4" s="1026"/>
      <c r="B4" s="1027"/>
      <c r="C4" s="1027"/>
      <c r="D4" s="1028"/>
      <c r="E4" s="1028"/>
      <c r="F4" s="1028"/>
      <c r="G4" s="1028"/>
      <c r="H4" s="1028"/>
      <c r="I4" s="1028"/>
      <c r="J4" s="1028"/>
      <c r="K4" s="1028"/>
      <c r="L4" s="1028"/>
      <c r="M4" s="1028"/>
      <c r="N4" s="1028"/>
      <c r="O4" s="1029"/>
      <c r="P4" s="1029" t="s">
        <v>585</v>
      </c>
      <c r="Q4" s="1018"/>
    </row>
    <row r="5" spans="1:17" s="1030" customFormat="1" ht="19.5" customHeight="1">
      <c r="A5" s="1031" t="s">
        <v>16</v>
      </c>
      <c r="B5" s="1032"/>
      <c r="C5" s="1032"/>
      <c r="D5" s="1032"/>
      <c r="E5" s="1032"/>
      <c r="F5" s="1032"/>
      <c r="G5" s="1032"/>
      <c r="H5" s="1032"/>
      <c r="I5" s="1032"/>
      <c r="J5" s="1032"/>
      <c r="K5" s="1032"/>
      <c r="L5" s="1032"/>
      <c r="M5" s="1032"/>
      <c r="N5" s="1032"/>
      <c r="O5" s="1032"/>
      <c r="P5" s="1033"/>
      <c r="Q5" s="1018"/>
    </row>
    <row r="6" spans="1:17" ht="19.5" customHeight="1">
      <c r="A6" s="1034"/>
      <c r="B6" s="1035" t="s">
        <v>62</v>
      </c>
      <c r="C6" s="1036"/>
      <c r="D6" s="1036"/>
      <c r="E6" s="1036"/>
      <c r="F6" s="1036"/>
      <c r="G6" s="1036"/>
      <c r="H6" s="1037"/>
      <c r="I6" s="1038"/>
      <c r="J6" s="1039"/>
      <c r="K6" s="1038"/>
      <c r="L6" s="1039"/>
      <c r="M6" s="1038"/>
      <c r="N6" s="1039"/>
      <c r="O6" s="1038"/>
      <c r="P6" s="1200"/>
    </row>
    <row r="7" spans="1:17" ht="19.5" customHeight="1">
      <c r="A7" s="1034"/>
      <c r="B7" s="1042"/>
      <c r="C7" s="1042" t="s">
        <v>391</v>
      </c>
      <c r="D7" s="1036"/>
      <c r="E7" s="1043" t="s">
        <v>586</v>
      </c>
      <c r="F7" s="1043"/>
      <c r="G7" s="1044"/>
      <c r="H7" s="1037"/>
      <c r="I7" s="1045"/>
      <c r="J7" s="1046"/>
      <c r="K7" s="1045"/>
      <c r="L7" s="1046"/>
      <c r="M7" s="1045"/>
      <c r="N7" s="1046"/>
      <c r="O7" s="1045"/>
      <c r="P7" s="1200"/>
    </row>
    <row r="8" spans="1:17" ht="19.5" customHeight="1">
      <c r="A8" s="1047"/>
      <c r="B8" s="1042"/>
      <c r="C8" s="1042"/>
      <c r="D8" s="1036" t="s">
        <v>587</v>
      </c>
      <c r="E8" s="1036"/>
      <c r="F8" s="1048" t="s">
        <v>17</v>
      </c>
      <c r="G8" s="1048"/>
      <c r="H8" s="1037"/>
      <c r="I8" s="1045"/>
      <c r="J8" s="1046"/>
      <c r="K8" s="1045">
        <v>23326795</v>
      </c>
      <c r="L8" s="1046"/>
      <c r="M8" s="1045"/>
      <c r="N8" s="1046"/>
      <c r="O8" s="1045"/>
      <c r="P8" s="1200"/>
    </row>
    <row r="9" spans="1:17" s="1052" customFormat="1" ht="19.5" customHeight="1">
      <c r="A9" s="1049"/>
      <c r="B9" s="1050"/>
      <c r="C9" s="1050"/>
      <c r="D9" s="1050" t="s">
        <v>394</v>
      </c>
      <c r="E9" s="1050"/>
      <c r="F9" s="1048" t="s">
        <v>18</v>
      </c>
      <c r="G9" s="1048"/>
      <c r="H9" s="1037"/>
      <c r="I9" s="1045">
        <v>89439187</v>
      </c>
      <c r="J9" s="1046"/>
      <c r="K9" s="1045"/>
      <c r="L9" s="1046"/>
      <c r="M9" s="1045"/>
      <c r="N9" s="1046"/>
      <c r="O9" s="1045"/>
      <c r="P9" s="1055"/>
      <c r="Q9" s="1051"/>
    </row>
    <row r="10" spans="1:17" s="1052" customFormat="1" ht="19.5" customHeight="1">
      <c r="A10" s="1053"/>
      <c r="B10" s="1042"/>
      <c r="C10" s="1042"/>
      <c r="D10" s="1050"/>
      <c r="E10" s="1050"/>
      <c r="F10" s="1048" t="s">
        <v>19</v>
      </c>
      <c r="G10" s="1048"/>
      <c r="H10" s="1037"/>
      <c r="I10" s="1054">
        <v>-55195048</v>
      </c>
      <c r="J10" s="1046"/>
      <c r="K10" s="1045">
        <f>SUM(I9:I10)</f>
        <v>34244139</v>
      </c>
      <c r="L10" s="1046"/>
      <c r="M10" s="1045"/>
      <c r="N10" s="1046"/>
      <c r="O10" s="1045"/>
      <c r="P10" s="1055"/>
      <c r="Q10" s="1051"/>
    </row>
    <row r="11" spans="1:17" s="1052" customFormat="1" ht="19.5" customHeight="1">
      <c r="A11" s="1053"/>
      <c r="B11" s="1042"/>
      <c r="C11" s="1042"/>
      <c r="D11" s="1050" t="s">
        <v>395</v>
      </c>
      <c r="E11" s="1050"/>
      <c r="F11" s="1048" t="s">
        <v>20</v>
      </c>
      <c r="G11" s="1048"/>
      <c r="H11" s="1037"/>
      <c r="I11" s="1045">
        <f>1314058+1</f>
        <v>1314059</v>
      </c>
      <c r="J11" s="1046"/>
      <c r="K11" s="1045"/>
      <c r="L11" s="1046"/>
      <c r="M11" s="1045"/>
      <c r="N11" s="1046"/>
      <c r="O11" s="1045"/>
      <c r="P11" s="1055"/>
      <c r="Q11" s="1051"/>
    </row>
    <row r="12" spans="1:17" s="1052" customFormat="1" ht="19.5" customHeight="1">
      <c r="A12" s="1053"/>
      <c r="B12" s="1050"/>
      <c r="C12" s="1050"/>
      <c r="D12" s="1050"/>
      <c r="E12" s="1050"/>
      <c r="F12" s="1048" t="s">
        <v>19</v>
      </c>
      <c r="G12" s="1048"/>
      <c r="H12" s="1037"/>
      <c r="I12" s="1054">
        <v>-729978</v>
      </c>
      <c r="J12" s="1046"/>
      <c r="K12" s="1045">
        <f>SUM(I11:I12)</f>
        <v>584081</v>
      </c>
      <c r="L12" s="1046"/>
      <c r="M12" s="1045"/>
      <c r="N12" s="1046"/>
      <c r="O12" s="1045"/>
      <c r="P12" s="1055"/>
      <c r="Q12" s="1051"/>
    </row>
    <row r="13" spans="1:17" s="1052" customFormat="1" ht="19.5" customHeight="1">
      <c r="A13" s="1053"/>
      <c r="B13" s="1042"/>
      <c r="C13" s="1042"/>
      <c r="D13" s="1050" t="s">
        <v>396</v>
      </c>
      <c r="E13" s="1050"/>
      <c r="F13" s="1048" t="s">
        <v>288</v>
      </c>
      <c r="G13" s="1048"/>
      <c r="H13" s="1037"/>
      <c r="I13" s="1045">
        <f>12160879-1</f>
        <v>12160878</v>
      </c>
      <c r="J13" s="1046"/>
      <c r="K13" s="1045"/>
      <c r="L13" s="1046"/>
      <c r="M13" s="1045"/>
      <c r="N13" s="1046"/>
      <c r="O13" s="1045"/>
      <c r="P13" s="1055"/>
      <c r="Q13" s="1051"/>
    </row>
    <row r="14" spans="1:17" s="1052" customFormat="1" ht="19.5" customHeight="1">
      <c r="A14" s="1053"/>
      <c r="B14" s="1050"/>
      <c r="C14" s="1050"/>
      <c r="D14" s="1050"/>
      <c r="E14" s="1050"/>
      <c r="F14" s="1048" t="s">
        <v>19</v>
      </c>
      <c r="G14" s="1048"/>
      <c r="H14" s="1037"/>
      <c r="I14" s="1054">
        <v>-8965711</v>
      </c>
      <c r="J14" s="1046"/>
      <c r="K14" s="1045">
        <f>SUM(I13:I14)</f>
        <v>3195167</v>
      </c>
      <c r="L14" s="1046"/>
      <c r="M14" s="1045"/>
      <c r="N14" s="1046"/>
      <c r="O14" s="1045"/>
      <c r="P14" s="1055"/>
      <c r="Q14" s="1051"/>
    </row>
    <row r="15" spans="1:17" s="1052" customFormat="1" ht="19.5" customHeight="1">
      <c r="A15" s="1053"/>
      <c r="B15" s="1050"/>
      <c r="C15" s="1050"/>
      <c r="D15" s="1050" t="s">
        <v>397</v>
      </c>
      <c r="E15" s="1050"/>
      <c r="F15" s="1048" t="s">
        <v>289</v>
      </c>
      <c r="G15" s="1048"/>
      <c r="H15" s="1037"/>
      <c r="I15" s="1045">
        <v>41523</v>
      </c>
      <c r="J15" s="1046"/>
      <c r="K15" s="1045"/>
      <c r="L15" s="1046"/>
      <c r="M15" s="1045"/>
      <c r="N15" s="1046"/>
      <c r="O15" s="1045"/>
      <c r="P15" s="1055"/>
      <c r="Q15" s="1051"/>
    </row>
    <row r="16" spans="1:17" s="1052" customFormat="1" ht="19.5" customHeight="1">
      <c r="A16" s="1053"/>
      <c r="B16" s="1050"/>
      <c r="C16" s="1050"/>
      <c r="D16" s="1050"/>
      <c r="E16" s="1050"/>
      <c r="F16" s="1048" t="s">
        <v>19</v>
      </c>
      <c r="G16" s="1048"/>
      <c r="H16" s="1037"/>
      <c r="I16" s="1054">
        <v>-31567</v>
      </c>
      <c r="J16" s="1046"/>
      <c r="K16" s="1045">
        <f>SUM(I15:I16)</f>
        <v>9956</v>
      </c>
      <c r="L16" s="1046"/>
      <c r="M16" s="1045"/>
      <c r="N16" s="1046"/>
      <c r="O16" s="1045"/>
      <c r="P16" s="1055"/>
      <c r="Q16" s="1051"/>
    </row>
    <row r="17" spans="1:17" s="1052" customFormat="1" ht="19.5" customHeight="1">
      <c r="A17" s="1053"/>
      <c r="B17" s="1042"/>
      <c r="C17" s="1042"/>
      <c r="D17" s="1050" t="s">
        <v>398</v>
      </c>
      <c r="E17" s="1050"/>
      <c r="F17" s="1048" t="s">
        <v>21</v>
      </c>
      <c r="G17" s="1048"/>
      <c r="H17" s="1037"/>
      <c r="I17" s="1045"/>
      <c r="J17" s="1046"/>
      <c r="K17" s="1054">
        <v>7096228</v>
      </c>
      <c r="L17" s="1046"/>
      <c r="M17" s="1045"/>
      <c r="N17" s="1046"/>
      <c r="O17" s="1045"/>
      <c r="P17" s="1055"/>
      <c r="Q17" s="1051"/>
    </row>
    <row r="18" spans="1:17" ht="19.5" customHeight="1">
      <c r="A18" s="1034"/>
      <c r="B18" s="1042"/>
      <c r="C18" s="1042"/>
      <c r="D18" s="1036"/>
      <c r="E18" s="1043" t="s">
        <v>22</v>
      </c>
      <c r="F18" s="1043"/>
      <c r="G18" s="1044"/>
      <c r="H18" s="1037"/>
      <c r="I18" s="1045"/>
      <c r="J18" s="1046"/>
      <c r="K18" s="1045"/>
      <c r="L18" s="1046"/>
      <c r="M18" s="1045">
        <f>SUM(K7:K17)</f>
        <v>68456366</v>
      </c>
      <c r="N18" s="1046"/>
      <c r="O18" s="1045"/>
      <c r="P18" s="1200"/>
    </row>
    <row r="19" spans="1:17" ht="19.5" customHeight="1">
      <c r="A19" s="1034"/>
      <c r="B19" s="1042"/>
      <c r="C19" s="1042" t="s">
        <v>399</v>
      </c>
      <c r="D19" s="1036"/>
      <c r="E19" s="1043" t="s">
        <v>23</v>
      </c>
      <c r="F19" s="1043"/>
      <c r="G19" s="1044"/>
      <c r="H19" s="1037"/>
      <c r="I19" s="1045"/>
      <c r="J19" s="1046"/>
      <c r="K19" s="1046"/>
      <c r="L19" s="1046"/>
      <c r="M19" s="1045"/>
      <c r="N19" s="1046"/>
      <c r="O19" s="1045"/>
      <c r="P19" s="1200"/>
    </row>
    <row r="20" spans="1:17" s="1052" customFormat="1" ht="19.5" customHeight="1">
      <c r="A20" s="1049"/>
      <c r="B20" s="1050"/>
      <c r="C20" s="1050"/>
      <c r="D20" s="1050" t="s">
        <v>393</v>
      </c>
      <c r="E20" s="1050"/>
      <c r="F20" s="1048" t="s">
        <v>479</v>
      </c>
      <c r="G20" s="1048"/>
      <c r="H20" s="1037"/>
      <c r="I20" s="1045"/>
      <c r="J20" s="1046"/>
      <c r="K20" s="1054">
        <v>220679</v>
      </c>
      <c r="L20" s="1046"/>
      <c r="M20" s="1045"/>
      <c r="N20" s="1046"/>
      <c r="O20" s="1045"/>
      <c r="P20" s="1055"/>
      <c r="Q20" s="1051"/>
    </row>
    <row r="21" spans="1:17" s="1052" customFormat="1" ht="19.5" customHeight="1">
      <c r="A21" s="1053"/>
      <c r="B21" s="1050"/>
      <c r="C21" s="1050"/>
      <c r="D21" s="1050"/>
      <c r="E21" s="1043" t="s">
        <v>24</v>
      </c>
      <c r="F21" s="1043"/>
      <c r="G21" s="1044"/>
      <c r="H21" s="1037"/>
      <c r="I21" s="1045"/>
      <c r="J21" s="1046"/>
      <c r="K21" s="1045"/>
      <c r="L21" s="1046"/>
      <c r="M21" s="1045">
        <f>SUM(K19:K20)</f>
        <v>220679</v>
      </c>
      <c r="N21" s="1046"/>
      <c r="O21" s="1045"/>
      <c r="P21" s="1055"/>
      <c r="Q21" s="1051"/>
    </row>
    <row r="22" spans="1:17" ht="19.5" customHeight="1">
      <c r="A22" s="1034"/>
      <c r="B22" s="1042"/>
      <c r="C22" s="1042" t="s">
        <v>400</v>
      </c>
      <c r="D22" s="1036"/>
      <c r="E22" s="1043" t="s">
        <v>25</v>
      </c>
      <c r="F22" s="1043"/>
      <c r="G22" s="1044"/>
      <c r="H22" s="1037"/>
      <c r="I22" s="1045"/>
      <c r="J22" s="1046"/>
      <c r="K22" s="1045"/>
      <c r="L22" s="1046"/>
      <c r="M22" s="1045"/>
      <c r="N22" s="1046"/>
      <c r="O22" s="1045"/>
      <c r="P22" s="1200"/>
    </row>
    <row r="23" spans="1:17" s="1052" customFormat="1" ht="19.5" customHeight="1">
      <c r="A23" s="1053"/>
      <c r="B23" s="1050"/>
      <c r="C23" s="1050"/>
      <c r="D23" s="1050" t="s">
        <v>588</v>
      </c>
      <c r="E23" s="1050"/>
      <c r="F23" s="1048" t="s">
        <v>26</v>
      </c>
      <c r="G23" s="1048"/>
      <c r="H23" s="1037"/>
      <c r="I23" s="1045"/>
      <c r="J23" s="1046"/>
      <c r="K23" s="1045">
        <v>34080</v>
      </c>
      <c r="L23" s="1046"/>
      <c r="M23" s="1045"/>
      <c r="N23" s="1046"/>
      <c r="O23" s="1045"/>
      <c r="P23" s="1055"/>
      <c r="Q23" s="1051"/>
    </row>
    <row r="24" spans="1:17" s="1052" customFormat="1" ht="19.5" customHeight="1">
      <c r="A24" s="1053"/>
      <c r="B24" s="1042"/>
      <c r="C24" s="1042"/>
      <c r="D24" s="1050" t="s">
        <v>589</v>
      </c>
      <c r="E24" s="1050"/>
      <c r="F24" s="1048" t="s">
        <v>290</v>
      </c>
      <c r="G24" s="1048"/>
      <c r="H24" s="1037"/>
      <c r="I24" s="1045"/>
      <c r="J24" s="1046"/>
      <c r="K24" s="1045">
        <v>4588</v>
      </c>
      <c r="L24" s="1046"/>
      <c r="M24" s="1045"/>
      <c r="N24" s="1046"/>
      <c r="O24" s="1045"/>
      <c r="P24" s="1055"/>
      <c r="Q24" s="1051"/>
    </row>
    <row r="25" spans="1:17" s="1052" customFormat="1" ht="19.5" customHeight="1">
      <c r="A25" s="1053"/>
      <c r="B25" s="1042"/>
      <c r="C25" s="1042"/>
      <c r="D25" s="1050" t="s">
        <v>395</v>
      </c>
      <c r="E25" s="1050"/>
      <c r="F25" s="1048" t="s">
        <v>291</v>
      </c>
      <c r="G25" s="1048"/>
      <c r="H25" s="1037"/>
      <c r="I25" s="1045"/>
      <c r="J25" s="1046"/>
      <c r="K25" s="1045">
        <v>927471</v>
      </c>
      <c r="L25" s="1046"/>
      <c r="M25" s="1045"/>
      <c r="N25" s="1046"/>
      <c r="O25" s="1045"/>
      <c r="P25" s="1055"/>
      <c r="Q25" s="1051"/>
    </row>
    <row r="26" spans="1:17" s="1052" customFormat="1" ht="19.5" customHeight="1">
      <c r="A26" s="1053"/>
      <c r="B26" s="1042"/>
      <c r="C26" s="1042"/>
      <c r="D26" s="1050" t="s">
        <v>396</v>
      </c>
      <c r="E26" s="1050"/>
      <c r="F26" s="1048" t="s">
        <v>486</v>
      </c>
      <c r="G26" s="1048"/>
      <c r="H26" s="1037"/>
      <c r="I26" s="1045">
        <v>10883</v>
      </c>
      <c r="J26" s="1046"/>
      <c r="K26" s="1045"/>
      <c r="L26" s="1046"/>
      <c r="M26" s="1045"/>
      <c r="N26" s="1046"/>
      <c r="O26" s="1045"/>
      <c r="P26" s="1055"/>
      <c r="Q26" s="1051"/>
    </row>
    <row r="27" spans="1:17" s="1052" customFormat="1" ht="19.5" customHeight="1">
      <c r="A27" s="1053"/>
      <c r="B27" s="1042"/>
      <c r="C27" s="1042"/>
      <c r="D27" s="1050"/>
      <c r="E27" s="1050"/>
      <c r="F27" s="1048" t="s">
        <v>546</v>
      </c>
      <c r="G27" s="1048"/>
      <c r="H27" s="1037"/>
      <c r="I27" s="1054">
        <v>-10883</v>
      </c>
      <c r="J27" s="1046"/>
      <c r="K27" s="1045">
        <v>0</v>
      </c>
      <c r="L27" s="1046"/>
      <c r="M27" s="1045"/>
      <c r="N27" s="1046"/>
      <c r="O27" s="1045"/>
      <c r="P27" s="1055"/>
      <c r="Q27" s="1051"/>
    </row>
    <row r="28" spans="1:17" s="1052" customFormat="1" ht="18" customHeight="1" thickBot="1">
      <c r="A28" s="1056"/>
      <c r="B28" s="1057"/>
      <c r="C28" s="1057"/>
      <c r="D28" s="1058"/>
      <c r="E28" s="1058"/>
      <c r="F28" s="1059"/>
      <c r="G28" s="1059"/>
      <c r="H28" s="1060"/>
      <c r="I28" s="1061"/>
      <c r="J28" s="1061"/>
      <c r="K28" s="1061"/>
      <c r="L28" s="1061"/>
      <c r="M28" s="1061"/>
      <c r="N28" s="1061"/>
      <c r="O28" s="1061"/>
      <c r="P28" s="1201"/>
      <c r="Q28" s="1051"/>
    </row>
    <row r="29" spans="1:17" s="1052" customFormat="1" ht="9" customHeight="1">
      <c r="A29" s="1063"/>
      <c r="B29" s="1064"/>
      <c r="C29" s="1064"/>
      <c r="D29" s="1065"/>
      <c r="E29" s="1065"/>
      <c r="F29" s="1066"/>
      <c r="G29" s="1066"/>
      <c r="H29" s="1067"/>
      <c r="I29" s="1068"/>
      <c r="J29" s="1068"/>
      <c r="K29" s="1068"/>
      <c r="L29" s="1068"/>
      <c r="M29" s="1068"/>
      <c r="N29" s="1068"/>
      <c r="O29" s="1068"/>
      <c r="P29" s="1202"/>
      <c r="Q29" s="1051"/>
    </row>
    <row r="30" spans="1:17" s="1052" customFormat="1" ht="19.5" customHeight="1">
      <c r="A30" s="1053"/>
      <c r="B30" s="1042"/>
      <c r="C30" s="1042"/>
      <c r="D30" s="1050" t="s">
        <v>397</v>
      </c>
      <c r="E30" s="1050"/>
      <c r="F30" s="1048" t="s">
        <v>487</v>
      </c>
      <c r="G30" s="1048"/>
      <c r="H30" s="1037"/>
      <c r="I30" s="1045">
        <v>34478</v>
      </c>
      <c r="J30" s="1046"/>
      <c r="K30" s="1045"/>
      <c r="L30" s="1046"/>
      <c r="M30" s="1045"/>
      <c r="N30" s="1046"/>
      <c r="O30" s="1045"/>
      <c r="P30" s="1055"/>
      <c r="Q30" s="1051"/>
    </row>
    <row r="31" spans="1:17" s="1052" customFormat="1" ht="19.5" customHeight="1">
      <c r="A31" s="1053"/>
      <c r="B31" s="1042"/>
      <c r="C31" s="1042"/>
      <c r="D31" s="1050"/>
      <c r="E31" s="1050"/>
      <c r="F31" s="1048" t="s">
        <v>546</v>
      </c>
      <c r="G31" s="1048"/>
      <c r="H31" s="1037"/>
      <c r="I31" s="1054">
        <v>-34478</v>
      </c>
      <c r="J31" s="1046"/>
      <c r="K31" s="1054">
        <v>0</v>
      </c>
      <c r="L31" s="1046"/>
      <c r="M31" s="1045"/>
      <c r="N31" s="1046"/>
      <c r="O31" s="1045"/>
      <c r="P31" s="1055"/>
      <c r="Q31" s="1051"/>
    </row>
    <row r="32" spans="1:17" s="1052" customFormat="1" ht="19.5" customHeight="1">
      <c r="A32" s="1053"/>
      <c r="B32" s="1050"/>
      <c r="C32" s="1050"/>
      <c r="D32" s="1050"/>
      <c r="E32" s="1121" t="s">
        <v>29</v>
      </c>
      <c r="F32" s="1121"/>
      <c r="G32" s="1071"/>
      <c r="H32" s="1037"/>
      <c r="I32" s="1045"/>
      <c r="J32" s="1046"/>
      <c r="K32" s="1045"/>
      <c r="L32" s="1046"/>
      <c r="M32" s="1054">
        <f>SUM(K22:K31)</f>
        <v>966139</v>
      </c>
      <c r="N32" s="1046"/>
      <c r="O32" s="1045"/>
      <c r="P32" s="1055"/>
      <c r="Q32" s="1051"/>
    </row>
    <row r="33" spans="1:17" s="1052" customFormat="1" ht="19.5" customHeight="1">
      <c r="A33" s="1053"/>
      <c r="B33" s="1050"/>
      <c r="C33" s="1050"/>
      <c r="D33" s="1050"/>
      <c r="E33" s="1043" t="s">
        <v>28</v>
      </c>
      <c r="F33" s="1043"/>
      <c r="G33" s="1044"/>
      <c r="H33" s="1037"/>
      <c r="I33" s="1045"/>
      <c r="J33" s="1046"/>
      <c r="K33" s="1045"/>
      <c r="L33" s="1046"/>
      <c r="M33" s="1045"/>
      <c r="N33" s="1046"/>
      <c r="O33" s="1045">
        <f>SUM(M6:M32)</f>
        <v>69643184</v>
      </c>
      <c r="P33" s="1055"/>
      <c r="Q33" s="1051"/>
    </row>
    <row r="34" spans="1:17" ht="19.5" customHeight="1">
      <c r="A34" s="1034"/>
      <c r="B34" s="1035" t="s">
        <v>63</v>
      </c>
      <c r="C34" s="1036"/>
      <c r="D34" s="1036"/>
      <c r="E34" s="1036"/>
      <c r="F34" s="1036"/>
      <c r="G34" s="1036"/>
      <c r="H34" s="1037"/>
      <c r="I34" s="1045"/>
      <c r="J34" s="1046"/>
      <c r="K34" s="1045"/>
      <c r="L34" s="1046"/>
      <c r="M34" s="1045"/>
      <c r="N34" s="1046"/>
      <c r="O34" s="1045"/>
      <c r="P34" s="1200"/>
    </row>
    <row r="35" spans="1:17" ht="19.5" customHeight="1">
      <c r="A35" s="1034"/>
      <c r="B35" s="1042"/>
      <c r="C35" s="1042" t="s">
        <v>391</v>
      </c>
      <c r="D35" s="1036"/>
      <c r="E35" s="1043" t="s">
        <v>30</v>
      </c>
      <c r="F35" s="1043"/>
      <c r="G35" s="1044"/>
      <c r="H35" s="1037"/>
      <c r="I35" s="1045"/>
      <c r="J35" s="1046"/>
      <c r="K35" s="1045"/>
      <c r="L35" s="1046"/>
      <c r="M35" s="1045">
        <f>4718451-1</f>
        <v>4718450</v>
      </c>
      <c r="N35" s="1046"/>
      <c r="O35" s="1045"/>
      <c r="P35" s="1200"/>
    </row>
    <row r="36" spans="1:17" s="1052" customFormat="1" ht="19.5" customHeight="1">
      <c r="A36" s="1053"/>
      <c r="B36" s="1050"/>
      <c r="C36" s="1072" t="s">
        <v>399</v>
      </c>
      <c r="D36" s="1050"/>
      <c r="E36" s="1043" t="s">
        <v>31</v>
      </c>
      <c r="F36" s="1043"/>
      <c r="G36" s="1044"/>
      <c r="H36" s="1037"/>
      <c r="I36" s="1045"/>
      <c r="J36" s="1046"/>
      <c r="K36" s="1045">
        <f>4382401+96233</f>
        <v>4478634</v>
      </c>
      <c r="L36" s="1046"/>
      <c r="M36" s="1045"/>
      <c r="N36" s="1046"/>
      <c r="O36" s="1045"/>
      <c r="P36" s="1055"/>
      <c r="Q36" s="1051"/>
    </row>
    <row r="37" spans="1:17" s="1052" customFormat="1" ht="19.5" customHeight="1">
      <c r="A37" s="1053"/>
      <c r="B37" s="1050"/>
      <c r="C37" s="1050"/>
      <c r="D37" s="1050"/>
      <c r="E37" s="1043" t="s">
        <v>27</v>
      </c>
      <c r="F37" s="1043"/>
      <c r="G37" s="1044"/>
      <c r="H37" s="1037"/>
      <c r="I37" s="1045"/>
      <c r="J37" s="1046"/>
      <c r="K37" s="1054">
        <v>-19210</v>
      </c>
      <c r="L37" s="1046"/>
      <c r="M37" s="1045">
        <f>K36+K37</f>
        <v>4459424</v>
      </c>
      <c r="N37" s="1046"/>
      <c r="O37" s="1045"/>
      <c r="P37" s="1055"/>
      <c r="Q37" s="1051"/>
    </row>
    <row r="38" spans="1:17" s="1052" customFormat="1" ht="19.5" hidden="1" customHeight="1">
      <c r="A38" s="1053"/>
      <c r="B38" s="1042"/>
      <c r="C38" s="1042"/>
      <c r="D38" s="1050"/>
      <c r="E38" s="1043"/>
      <c r="F38" s="1043"/>
      <c r="G38" s="1044"/>
      <c r="H38" s="1037"/>
      <c r="I38" s="1045"/>
      <c r="J38" s="1046"/>
      <c r="K38" s="1045"/>
      <c r="L38" s="1046"/>
      <c r="M38" s="1045"/>
      <c r="N38" s="1046"/>
      <c r="O38" s="1045"/>
      <c r="P38" s="1055"/>
      <c r="Q38" s="1051"/>
    </row>
    <row r="39" spans="1:17" s="1052" customFormat="1" ht="19.5" customHeight="1">
      <c r="A39" s="1053"/>
      <c r="B39" s="1042"/>
      <c r="C39" s="1042" t="s">
        <v>400</v>
      </c>
      <c r="D39" s="1050"/>
      <c r="E39" s="1043" t="s">
        <v>32</v>
      </c>
      <c r="F39" s="1043"/>
      <c r="G39" s="1044"/>
      <c r="H39" s="1037"/>
      <c r="I39" s="1045"/>
      <c r="J39" s="1046"/>
      <c r="K39" s="1045"/>
      <c r="L39" s="1046"/>
      <c r="M39" s="1045">
        <v>217005</v>
      </c>
      <c r="N39" s="1046"/>
      <c r="O39" s="1045"/>
      <c r="P39" s="1055"/>
      <c r="Q39" s="1051"/>
    </row>
    <row r="40" spans="1:17" s="1052" customFormat="1" ht="19.5" customHeight="1">
      <c r="A40" s="1053"/>
      <c r="B40" s="1050"/>
      <c r="C40" s="1042" t="s">
        <v>402</v>
      </c>
      <c r="D40" s="1050"/>
      <c r="E40" s="1043" t="s">
        <v>294</v>
      </c>
      <c r="F40" s="1043"/>
      <c r="G40" s="1044"/>
      <c r="H40" s="1037"/>
      <c r="I40" s="1045"/>
      <c r="J40" s="1046"/>
      <c r="K40" s="1045"/>
      <c r="L40" s="1046"/>
      <c r="M40" s="1045">
        <v>40981</v>
      </c>
      <c r="N40" s="1046"/>
      <c r="O40" s="1045"/>
      <c r="P40" s="1055"/>
      <c r="Q40" s="1051"/>
    </row>
    <row r="41" spans="1:17" s="1052" customFormat="1" ht="19.5" customHeight="1">
      <c r="A41" s="1053"/>
      <c r="B41" s="1042"/>
      <c r="C41" s="1042" t="s">
        <v>403</v>
      </c>
      <c r="D41" s="1050"/>
      <c r="E41" s="1043" t="s">
        <v>33</v>
      </c>
      <c r="F41" s="1043"/>
      <c r="G41" s="1044"/>
      <c r="H41" s="1037"/>
      <c r="I41" s="1045"/>
      <c r="J41" s="1046"/>
      <c r="K41" s="1045"/>
      <c r="L41" s="1046"/>
      <c r="M41" s="1045">
        <v>884</v>
      </c>
      <c r="N41" s="1046"/>
      <c r="O41" s="1045"/>
      <c r="P41" s="1055"/>
      <c r="Q41" s="1051"/>
    </row>
    <row r="42" spans="1:17" s="1052" customFormat="1" ht="19.5" customHeight="1">
      <c r="A42" s="1053"/>
      <c r="B42" s="1050"/>
      <c r="C42" s="1042" t="s">
        <v>404</v>
      </c>
      <c r="D42" s="1050"/>
      <c r="E42" s="1043" t="s">
        <v>297</v>
      </c>
      <c r="F42" s="1043"/>
      <c r="G42" s="1044"/>
      <c r="H42" s="1037"/>
      <c r="I42" s="1045"/>
      <c r="J42" s="1046"/>
      <c r="K42" s="1045"/>
      <c r="L42" s="1046"/>
      <c r="M42" s="1045">
        <v>7405950</v>
      </c>
      <c r="N42" s="1046"/>
      <c r="O42" s="1045"/>
      <c r="P42" s="1055"/>
      <c r="Q42" s="1051"/>
    </row>
    <row r="43" spans="1:17" s="1052" customFormat="1" ht="19.5" customHeight="1">
      <c r="A43" s="1053"/>
      <c r="B43" s="1050"/>
      <c r="C43" s="1042" t="s">
        <v>476</v>
      </c>
      <c r="D43" s="1050"/>
      <c r="E43" s="1043" t="s">
        <v>477</v>
      </c>
      <c r="F43" s="1043"/>
      <c r="G43" s="1044"/>
      <c r="H43" s="1037"/>
      <c r="I43" s="1045"/>
      <c r="J43" s="1046"/>
      <c r="K43" s="1045"/>
      <c r="L43" s="1046"/>
      <c r="M43" s="1045">
        <f>-7405950-96233</f>
        <v>-7502183</v>
      </c>
      <c r="N43" s="1046"/>
      <c r="O43" s="1045"/>
      <c r="P43" s="1055"/>
      <c r="Q43" s="1051"/>
    </row>
    <row r="44" spans="1:17" s="1052" customFormat="1" ht="19.5" customHeight="1">
      <c r="A44" s="1053"/>
      <c r="B44" s="1050"/>
      <c r="C44" s="1050"/>
      <c r="D44" s="1050"/>
      <c r="E44" s="1043" t="s">
        <v>34</v>
      </c>
      <c r="F44" s="1043"/>
      <c r="G44" s="1044"/>
      <c r="H44" s="1037"/>
      <c r="I44" s="1045"/>
      <c r="J44" s="1046"/>
      <c r="K44" s="1045"/>
      <c r="L44" s="1046"/>
      <c r="M44" s="1093"/>
      <c r="N44" s="1046"/>
      <c r="O44" s="1054">
        <f>SUM(M35:M43)</f>
        <v>9340511</v>
      </c>
      <c r="P44" s="1055"/>
      <c r="Q44" s="1051"/>
    </row>
    <row r="45" spans="1:17" s="1052" customFormat="1" ht="19.5" customHeight="1" thickBot="1">
      <c r="A45" s="1053"/>
      <c r="B45" s="1042"/>
      <c r="C45" s="1042"/>
      <c r="D45" s="1050"/>
      <c r="E45" s="1043" t="s">
        <v>35</v>
      </c>
      <c r="F45" s="1043"/>
      <c r="G45" s="1044"/>
      <c r="H45" s="1037"/>
      <c r="I45" s="1045"/>
      <c r="J45" s="1046"/>
      <c r="K45" s="1045"/>
      <c r="L45" s="1046"/>
      <c r="M45" s="1045"/>
      <c r="N45" s="1046"/>
      <c r="O45" s="1073">
        <f>SUM(O33,O44)</f>
        <v>78983695</v>
      </c>
      <c r="P45" s="1055"/>
      <c r="Q45" s="1051"/>
    </row>
    <row r="46" spans="1:17" s="1052" customFormat="1" ht="19.5" customHeight="1" thickTop="1">
      <c r="A46" s="1053"/>
      <c r="B46" s="1042"/>
      <c r="C46" s="1042"/>
      <c r="D46" s="1050"/>
      <c r="E46" s="1043"/>
      <c r="F46" s="1043"/>
      <c r="G46" s="1044"/>
      <c r="H46" s="1037"/>
      <c r="I46" s="1038"/>
      <c r="J46" s="1039"/>
      <c r="K46" s="1038"/>
      <c r="L46" s="1039"/>
      <c r="M46" s="1038"/>
      <c r="N46" s="1039"/>
      <c r="O46" s="1038"/>
      <c r="P46" s="1055"/>
      <c r="Q46" s="1051"/>
    </row>
    <row r="47" spans="1:17" s="1052" customFormat="1" ht="19.5" customHeight="1">
      <c r="A47" s="1053"/>
      <c r="B47" s="1042"/>
      <c r="C47" s="1042"/>
      <c r="D47" s="1050"/>
      <c r="E47" s="1044"/>
      <c r="F47" s="1044"/>
      <c r="G47" s="1044"/>
      <c r="H47" s="1037"/>
      <c r="I47" s="1038"/>
      <c r="J47" s="1039"/>
      <c r="K47" s="1038"/>
      <c r="L47" s="1039"/>
      <c r="M47" s="1038"/>
      <c r="N47" s="1039"/>
      <c r="O47" s="1038"/>
      <c r="P47" s="1055"/>
      <c r="Q47" s="1051"/>
    </row>
    <row r="48" spans="1:17" s="1052" customFormat="1" ht="19.5" customHeight="1">
      <c r="A48" s="1053"/>
      <c r="B48" s="1042"/>
      <c r="C48" s="1042"/>
      <c r="D48" s="1050"/>
      <c r="E48" s="1044"/>
      <c r="F48" s="1044"/>
      <c r="G48" s="1044"/>
      <c r="H48" s="1037"/>
      <c r="I48" s="1038"/>
      <c r="J48" s="1039"/>
      <c r="K48" s="1038"/>
      <c r="L48" s="1039"/>
      <c r="M48" s="1038"/>
      <c r="N48" s="1039"/>
      <c r="O48" s="1038"/>
      <c r="P48" s="1055"/>
      <c r="Q48" s="1051"/>
    </row>
    <row r="49" spans="1:17" s="1052" customFormat="1" ht="19.5" customHeight="1">
      <c r="A49" s="1053"/>
      <c r="B49" s="1042"/>
      <c r="C49" s="1042"/>
      <c r="D49" s="1050"/>
      <c r="E49" s="1044"/>
      <c r="F49" s="1044"/>
      <c r="G49" s="1044"/>
      <c r="H49" s="1037"/>
      <c r="I49" s="1038"/>
      <c r="J49" s="1039"/>
      <c r="K49" s="1038"/>
      <c r="L49" s="1039"/>
      <c r="M49" s="1038"/>
      <c r="N49" s="1039"/>
      <c r="O49" s="1038"/>
      <c r="P49" s="1055"/>
      <c r="Q49" s="1051"/>
    </row>
    <row r="50" spans="1:17" s="1052" customFormat="1" ht="19.5" customHeight="1">
      <c r="A50" s="1053"/>
      <c r="B50" s="1042"/>
      <c r="C50" s="1042"/>
      <c r="D50" s="1050"/>
      <c r="E50" s="1044"/>
      <c r="F50" s="1044"/>
      <c r="G50" s="1044"/>
      <c r="H50" s="1037"/>
      <c r="I50" s="1038"/>
      <c r="J50" s="1039"/>
      <c r="K50" s="1038"/>
      <c r="L50" s="1039"/>
      <c r="M50" s="1038"/>
      <c r="N50" s="1039"/>
      <c r="O50" s="1038"/>
      <c r="P50" s="1055"/>
      <c r="Q50" s="1051"/>
    </row>
    <row r="51" spans="1:17" s="1052" customFormat="1" ht="19.5" customHeight="1">
      <c r="A51" s="1053"/>
      <c r="B51" s="1042"/>
      <c r="C51" s="1042"/>
      <c r="D51" s="1050"/>
      <c r="E51" s="1044"/>
      <c r="F51" s="1044"/>
      <c r="G51" s="1044"/>
      <c r="H51" s="1037"/>
      <c r="I51" s="1038"/>
      <c r="J51" s="1039"/>
      <c r="K51" s="1038"/>
      <c r="L51" s="1039"/>
      <c r="M51" s="1038"/>
      <c r="N51" s="1039"/>
      <c r="O51" s="1038"/>
      <c r="P51" s="1055"/>
      <c r="Q51" s="1051"/>
    </row>
    <row r="52" spans="1:17" s="1052" customFormat="1" ht="19.5" customHeight="1">
      <c r="A52" s="1053"/>
      <c r="B52" s="1042"/>
      <c r="C52" s="1042"/>
      <c r="D52" s="1050"/>
      <c r="E52" s="1044"/>
      <c r="F52" s="1044"/>
      <c r="G52" s="1044"/>
      <c r="H52" s="1037"/>
      <c r="I52" s="1038"/>
      <c r="J52" s="1039"/>
      <c r="K52" s="1038"/>
      <c r="L52" s="1039"/>
      <c r="M52" s="1038"/>
      <c r="N52" s="1039"/>
      <c r="O52" s="1038"/>
      <c r="P52" s="1055"/>
      <c r="Q52" s="1051"/>
    </row>
    <row r="53" spans="1:17" s="1052" customFormat="1" ht="19.5" customHeight="1">
      <c r="A53" s="1053"/>
      <c r="B53" s="1042"/>
      <c r="C53" s="1042"/>
      <c r="D53" s="1050"/>
      <c r="E53" s="1044"/>
      <c r="F53" s="1044"/>
      <c r="G53" s="1044"/>
      <c r="H53" s="1037"/>
      <c r="I53" s="1038"/>
      <c r="J53" s="1039"/>
      <c r="K53" s="1038"/>
      <c r="L53" s="1039"/>
      <c r="M53" s="1038"/>
      <c r="N53" s="1039"/>
      <c r="O53" s="1038"/>
      <c r="P53" s="1055"/>
      <c r="Q53" s="1051"/>
    </row>
    <row r="54" spans="1:17" s="1052" customFormat="1" ht="19.5" customHeight="1">
      <c r="A54" s="1053"/>
      <c r="B54" s="1042"/>
      <c r="C54" s="1042"/>
      <c r="D54" s="1050"/>
      <c r="E54" s="1044"/>
      <c r="F54" s="1044"/>
      <c r="G54" s="1044"/>
      <c r="H54" s="1037"/>
      <c r="I54" s="1038"/>
      <c r="J54" s="1039"/>
      <c r="K54" s="1038"/>
      <c r="L54" s="1039"/>
      <c r="M54" s="1038"/>
      <c r="N54" s="1039"/>
      <c r="O54" s="1038"/>
      <c r="P54" s="1055"/>
      <c r="Q54" s="1051"/>
    </row>
    <row r="55" spans="1:17" s="1052" customFormat="1" ht="19.5" customHeight="1">
      <c r="A55" s="1053"/>
      <c r="B55" s="1042"/>
      <c r="C55" s="1042"/>
      <c r="D55" s="1050"/>
      <c r="E55" s="1044"/>
      <c r="F55" s="1044"/>
      <c r="G55" s="1044"/>
      <c r="H55" s="1037"/>
      <c r="I55" s="1038"/>
      <c r="J55" s="1039"/>
      <c r="K55" s="1038"/>
      <c r="L55" s="1039"/>
      <c r="M55" s="1038"/>
      <c r="N55" s="1039"/>
      <c r="O55" s="1038"/>
      <c r="P55" s="1055"/>
      <c r="Q55" s="1051"/>
    </row>
    <row r="56" spans="1:17" s="1052" customFormat="1" ht="19.5" customHeight="1">
      <c r="A56" s="1053"/>
      <c r="B56" s="1042"/>
      <c r="C56" s="1042"/>
      <c r="D56" s="1050"/>
      <c r="E56" s="1044"/>
      <c r="F56" s="1044"/>
      <c r="G56" s="1044"/>
      <c r="H56" s="1037"/>
      <c r="I56" s="1038"/>
      <c r="J56" s="1039"/>
      <c r="K56" s="1038"/>
      <c r="L56" s="1039"/>
      <c r="M56" s="1038"/>
      <c r="N56" s="1039"/>
      <c r="O56" s="1038"/>
      <c r="P56" s="1055"/>
      <c r="Q56" s="1051"/>
    </row>
    <row r="57" spans="1:17" s="1052" customFormat="1" ht="19.5" customHeight="1">
      <c r="A57" s="1053"/>
      <c r="B57" s="1042"/>
      <c r="C57" s="1042"/>
      <c r="D57" s="1050"/>
      <c r="E57" s="1044"/>
      <c r="F57" s="1044"/>
      <c r="G57" s="1044"/>
      <c r="H57" s="1037"/>
      <c r="I57" s="1038"/>
      <c r="J57" s="1039"/>
      <c r="K57" s="1038"/>
      <c r="L57" s="1039"/>
      <c r="M57" s="1038"/>
      <c r="N57" s="1039"/>
      <c r="O57" s="1038"/>
      <c r="P57" s="1055"/>
      <c r="Q57" s="1051"/>
    </row>
    <row r="58" spans="1:17" s="1052" customFormat="1" ht="9" customHeight="1" thickBot="1">
      <c r="A58" s="1056"/>
      <c r="B58" s="1057"/>
      <c r="C58" s="1057"/>
      <c r="D58" s="1058"/>
      <c r="E58" s="1138"/>
      <c r="F58" s="1138"/>
      <c r="G58" s="1138"/>
      <c r="H58" s="1060"/>
      <c r="I58" s="1203"/>
      <c r="J58" s="1204"/>
      <c r="K58" s="1203"/>
      <c r="L58" s="1204"/>
      <c r="M58" s="1203"/>
      <c r="N58" s="1204"/>
      <c r="O58" s="1203"/>
      <c r="P58" s="1201"/>
      <c r="Q58" s="1051"/>
    </row>
    <row r="59" spans="1:17" s="654" customFormat="1" ht="9" customHeight="1">
      <c r="A59" s="1081"/>
      <c r="B59" s="1082"/>
      <c r="C59" s="1082"/>
      <c r="D59" s="1083"/>
      <c r="E59" s="1083"/>
      <c r="F59" s="1084"/>
      <c r="G59" s="1084"/>
      <c r="H59" s="1083"/>
      <c r="I59" s="1085"/>
      <c r="J59" s="1085"/>
      <c r="K59" s="1085"/>
      <c r="L59" s="1085"/>
      <c r="M59" s="1085"/>
      <c r="N59" s="1085"/>
      <c r="O59" s="1085"/>
      <c r="P59" s="1205"/>
      <c r="Q59" s="1080"/>
    </row>
    <row r="60" spans="1:17" s="1030" customFormat="1" ht="19.5" customHeight="1">
      <c r="A60" s="1031" t="s">
        <v>36</v>
      </c>
      <c r="B60" s="1032"/>
      <c r="C60" s="1032"/>
      <c r="D60" s="1032"/>
      <c r="E60" s="1032"/>
      <c r="F60" s="1032"/>
      <c r="G60" s="1032"/>
      <c r="H60" s="1032"/>
      <c r="I60" s="1032"/>
      <c r="J60" s="1032"/>
      <c r="K60" s="1032"/>
      <c r="L60" s="1032"/>
      <c r="M60" s="1032"/>
      <c r="N60" s="1032"/>
      <c r="O60" s="1032"/>
      <c r="P60" s="1033"/>
      <c r="Q60" s="1018"/>
    </row>
    <row r="61" spans="1:17" ht="19.5" customHeight="1">
      <c r="A61" s="1034"/>
      <c r="B61" s="1035" t="s">
        <v>64</v>
      </c>
      <c r="C61" s="1036"/>
      <c r="D61" s="1036"/>
      <c r="E61" s="1036"/>
      <c r="F61" s="1036"/>
      <c r="G61" s="1036"/>
      <c r="H61" s="1037"/>
      <c r="I61" s="1038"/>
      <c r="J61" s="1039"/>
      <c r="K61" s="1038"/>
      <c r="L61" s="1039"/>
      <c r="M61" s="1038"/>
      <c r="N61" s="1039"/>
      <c r="O61" s="1038"/>
      <c r="P61" s="1200"/>
    </row>
    <row r="62" spans="1:17" ht="19.5" customHeight="1">
      <c r="A62" s="1034"/>
      <c r="B62" s="1042"/>
      <c r="C62" s="1042" t="s">
        <v>391</v>
      </c>
      <c r="D62" s="1036"/>
      <c r="E62" s="1043" t="s">
        <v>37</v>
      </c>
      <c r="F62" s="1043"/>
      <c r="G62" s="1044"/>
      <c r="H62" s="1037"/>
      <c r="I62" s="1045"/>
      <c r="J62" s="1046"/>
      <c r="K62" s="1045"/>
      <c r="L62" s="1046"/>
      <c r="M62" s="1045"/>
      <c r="N62" s="1046"/>
      <c r="O62" s="1045"/>
      <c r="P62" s="1200"/>
    </row>
    <row r="63" spans="1:17" ht="30" customHeight="1">
      <c r="A63" s="1047"/>
      <c r="B63" s="1042"/>
      <c r="C63" s="1042"/>
      <c r="D63" s="1087" t="s">
        <v>393</v>
      </c>
      <c r="E63" s="1036"/>
      <c r="F63" s="1088" t="s">
        <v>67</v>
      </c>
      <c r="G63" s="1088"/>
      <c r="H63" s="1037"/>
      <c r="I63" s="1045"/>
      <c r="J63" s="1046"/>
      <c r="K63" s="1054">
        <v>52648654</v>
      </c>
      <c r="L63" s="1046"/>
      <c r="M63" s="1045"/>
      <c r="N63" s="1046"/>
      <c r="O63" s="1045"/>
      <c r="P63" s="1200"/>
    </row>
    <row r="64" spans="1:17" s="1052" customFormat="1" ht="19.5" customHeight="1">
      <c r="A64" s="1053"/>
      <c r="B64" s="1042"/>
      <c r="C64" s="1042"/>
      <c r="D64" s="1050"/>
      <c r="E64" s="1089" t="s">
        <v>38</v>
      </c>
      <c r="F64" s="1089"/>
      <c r="G64" s="1090"/>
      <c r="H64" s="1037"/>
      <c r="I64" s="1045"/>
      <c r="J64" s="1046"/>
      <c r="K64" s="1045"/>
      <c r="L64" s="1046"/>
      <c r="M64" s="1045">
        <f>SUM(K62:K63)</f>
        <v>52648654</v>
      </c>
      <c r="N64" s="1046"/>
      <c r="O64" s="1045"/>
      <c r="P64" s="1055"/>
      <c r="Q64" s="1051"/>
    </row>
    <row r="65" spans="1:17" ht="19.5" customHeight="1">
      <c r="A65" s="1034"/>
      <c r="B65" s="1042"/>
      <c r="C65" s="1042" t="s">
        <v>399</v>
      </c>
      <c r="D65" s="1036"/>
      <c r="E65" s="1043" t="s">
        <v>39</v>
      </c>
      <c r="F65" s="1043"/>
      <c r="G65" s="1044"/>
      <c r="H65" s="1037"/>
      <c r="I65" s="1045"/>
      <c r="J65" s="1046"/>
      <c r="K65" s="1045"/>
      <c r="L65" s="1046"/>
      <c r="M65" s="1045"/>
      <c r="N65" s="1046"/>
      <c r="O65" s="1045"/>
      <c r="P65" s="1200"/>
    </row>
    <row r="66" spans="1:17" ht="19.5" customHeight="1">
      <c r="A66" s="1047"/>
      <c r="B66" s="1042"/>
      <c r="C66" s="1042"/>
      <c r="D66" s="1036" t="s">
        <v>393</v>
      </c>
      <c r="E66" s="1036"/>
      <c r="F66" s="1048" t="s">
        <v>40</v>
      </c>
      <c r="G66" s="1048"/>
      <c r="H66" s="1037"/>
      <c r="I66" s="1045"/>
      <c r="J66" s="1046"/>
      <c r="K66" s="1054">
        <v>6599573</v>
      </c>
      <c r="L66" s="1046"/>
      <c r="M66" s="1045"/>
      <c r="N66" s="1046"/>
      <c r="O66" s="1045"/>
      <c r="P66" s="1200"/>
    </row>
    <row r="67" spans="1:17" s="1052" customFormat="1" ht="19.5" hidden="1" customHeight="1">
      <c r="A67" s="1049"/>
      <c r="B67" s="1050"/>
      <c r="C67" s="1050"/>
      <c r="D67" s="1050" t="s">
        <v>394</v>
      </c>
      <c r="E67" s="1050"/>
      <c r="F67" s="1048" t="s">
        <v>41</v>
      </c>
      <c r="G67" s="1048"/>
      <c r="H67" s="1037"/>
      <c r="I67" s="1045"/>
      <c r="J67" s="1046"/>
      <c r="K67" s="1054"/>
      <c r="L67" s="1046"/>
      <c r="M67" s="1045"/>
      <c r="N67" s="1046"/>
      <c r="O67" s="1045"/>
      <c r="P67" s="1055"/>
      <c r="Q67" s="1051"/>
    </row>
    <row r="68" spans="1:17" s="1052" customFormat="1" ht="19.5" customHeight="1">
      <c r="A68" s="1049"/>
      <c r="B68" s="1050"/>
      <c r="C68" s="1050"/>
      <c r="D68" s="1050"/>
      <c r="E68" s="1089" t="s">
        <v>42</v>
      </c>
      <c r="F68" s="1089"/>
      <c r="G68" s="1090"/>
      <c r="H68" s="1037"/>
      <c r="I68" s="1045"/>
      <c r="J68" s="1046"/>
      <c r="K68" s="1045"/>
      <c r="L68" s="1046"/>
      <c r="M68" s="1054">
        <f>SUM(K65:K67)</f>
        <v>6599573</v>
      </c>
      <c r="N68" s="1046"/>
      <c r="O68" s="1045"/>
      <c r="P68" s="1055"/>
      <c r="Q68" s="1051"/>
    </row>
    <row r="69" spans="1:17" s="1052" customFormat="1" ht="19.5" customHeight="1">
      <c r="A69" s="1053"/>
      <c r="B69" s="1050"/>
      <c r="C69" s="1050"/>
      <c r="D69" s="1050"/>
      <c r="E69" s="1091" t="s">
        <v>47</v>
      </c>
      <c r="F69" s="1091"/>
      <c r="G69" s="1092"/>
      <c r="H69" s="1037"/>
      <c r="I69" s="1045"/>
      <c r="J69" s="1046"/>
      <c r="K69" s="1045"/>
      <c r="L69" s="1046"/>
      <c r="M69" s="1093"/>
      <c r="N69" s="1046"/>
      <c r="O69" s="1045">
        <f>SUM(M61:M68)</f>
        <v>59248227</v>
      </c>
      <c r="P69" s="1055"/>
      <c r="Q69" s="1051"/>
    </row>
    <row r="70" spans="1:17" ht="19.5" customHeight="1">
      <c r="A70" s="1034"/>
      <c r="B70" s="1035" t="s">
        <v>65</v>
      </c>
      <c r="C70" s="1036"/>
      <c r="D70" s="1036"/>
      <c r="E70" s="1036"/>
      <c r="F70" s="1036"/>
      <c r="G70" s="1036"/>
      <c r="H70" s="1037"/>
      <c r="I70" s="1045"/>
      <c r="J70" s="1046"/>
      <c r="K70" s="1045"/>
      <c r="L70" s="1046"/>
      <c r="M70" s="1045"/>
      <c r="N70" s="1046"/>
      <c r="O70" s="1094"/>
      <c r="P70" s="1200"/>
    </row>
    <row r="71" spans="1:17" ht="19.5" customHeight="1">
      <c r="A71" s="1034"/>
      <c r="B71" s="1042"/>
      <c r="C71" s="1042" t="s">
        <v>391</v>
      </c>
      <c r="D71" s="1036"/>
      <c r="E71" s="1043" t="s">
        <v>37</v>
      </c>
      <c r="F71" s="1043"/>
      <c r="G71" s="1044"/>
      <c r="H71" s="1037"/>
      <c r="I71" s="1045"/>
      <c r="J71" s="1046"/>
      <c r="K71" s="1045"/>
      <c r="L71" s="1046"/>
      <c r="M71" s="1045"/>
      <c r="N71" s="1046"/>
      <c r="O71" s="1045"/>
      <c r="P71" s="1200"/>
    </row>
    <row r="72" spans="1:17" s="1052" customFormat="1" ht="30" customHeight="1">
      <c r="A72" s="1053"/>
      <c r="B72" s="1050"/>
      <c r="C72" s="1050"/>
      <c r="D72" s="1095" t="s">
        <v>393</v>
      </c>
      <c r="E72" s="1036"/>
      <c r="F72" s="1088" t="s">
        <v>67</v>
      </c>
      <c r="G72" s="1088"/>
      <c r="H72" s="1037"/>
      <c r="I72" s="1045"/>
      <c r="J72" s="1046"/>
      <c r="K72" s="1054">
        <v>4470458</v>
      </c>
      <c r="L72" s="1046"/>
      <c r="M72" s="1045"/>
      <c r="N72" s="1046"/>
      <c r="O72" s="1045"/>
      <c r="P72" s="1055"/>
      <c r="Q72" s="1051"/>
    </row>
    <row r="73" spans="1:17" s="1052" customFormat="1" ht="19.5" customHeight="1">
      <c r="A73" s="1053"/>
      <c r="B73" s="1042"/>
      <c r="C73" s="1042"/>
      <c r="D73" s="1050"/>
      <c r="E73" s="1089" t="s">
        <v>38</v>
      </c>
      <c r="F73" s="1089"/>
      <c r="G73" s="1090"/>
      <c r="H73" s="1037"/>
      <c r="I73" s="1045"/>
      <c r="J73" s="1046"/>
      <c r="K73" s="1045"/>
      <c r="L73" s="1046"/>
      <c r="M73" s="1045">
        <f>SUM(K72)</f>
        <v>4470458</v>
      </c>
      <c r="N73" s="1046"/>
      <c r="O73" s="1045"/>
      <c r="P73" s="1055"/>
      <c r="Q73" s="1051"/>
    </row>
    <row r="74" spans="1:17" ht="19.5" customHeight="1">
      <c r="A74" s="1034"/>
      <c r="B74" s="1042"/>
      <c r="C74" s="1042" t="s">
        <v>399</v>
      </c>
      <c r="D74" s="1036"/>
      <c r="E74" s="1043" t="s">
        <v>43</v>
      </c>
      <c r="F74" s="1043"/>
      <c r="G74" s="1044"/>
      <c r="H74" s="1037"/>
      <c r="I74" s="1045"/>
      <c r="J74" s="1046"/>
      <c r="K74" s="1045"/>
      <c r="L74" s="1046"/>
      <c r="M74" s="1045">
        <v>5975302</v>
      </c>
      <c r="N74" s="1046"/>
      <c r="O74" s="1045"/>
      <c r="P74" s="1200"/>
    </row>
    <row r="75" spans="1:17" ht="19.5" customHeight="1">
      <c r="A75" s="1034"/>
      <c r="B75" s="1042"/>
      <c r="C75" s="1042" t="s">
        <v>299</v>
      </c>
      <c r="D75" s="1036"/>
      <c r="E75" s="1043" t="s">
        <v>470</v>
      </c>
      <c r="F75" s="1043"/>
      <c r="G75" s="1206"/>
      <c r="H75" s="1037"/>
      <c r="I75" s="1045"/>
      <c r="J75" s="1046"/>
      <c r="K75" s="1045"/>
      <c r="L75" s="1046"/>
      <c r="M75" s="1045">
        <v>2124</v>
      </c>
      <c r="N75" s="1046"/>
      <c r="O75" s="1045"/>
      <c r="P75" s="1200"/>
    </row>
    <row r="76" spans="1:17" ht="19.5" customHeight="1">
      <c r="A76" s="1034"/>
      <c r="B76" s="1042"/>
      <c r="C76" s="1042" t="s">
        <v>292</v>
      </c>
      <c r="D76" s="1036"/>
      <c r="E76" s="1043" t="s">
        <v>44</v>
      </c>
      <c r="F76" s="1043"/>
      <c r="G76" s="1044"/>
      <c r="H76" s="1037"/>
      <c r="I76" s="1045"/>
      <c r="J76" s="1046"/>
      <c r="K76" s="1045"/>
      <c r="L76" s="1046"/>
      <c r="M76" s="1045">
        <v>7469896</v>
      </c>
      <c r="N76" s="1046"/>
      <c r="O76" s="1045"/>
      <c r="P76" s="1200"/>
    </row>
    <row r="77" spans="1:17" ht="19.5" customHeight="1">
      <c r="A77" s="1034"/>
      <c r="B77" s="1042"/>
      <c r="C77" s="1042" t="s">
        <v>293</v>
      </c>
      <c r="D77" s="1036"/>
      <c r="E77" s="1043" t="s">
        <v>39</v>
      </c>
      <c r="F77" s="1043"/>
      <c r="G77" s="1044"/>
      <c r="H77" s="1037"/>
      <c r="I77" s="1045"/>
      <c r="J77" s="1046"/>
      <c r="K77" s="1045"/>
      <c r="L77" s="1046"/>
      <c r="M77" s="1045"/>
      <c r="N77" s="1046"/>
      <c r="O77" s="1045"/>
      <c r="P77" s="1200"/>
    </row>
    <row r="78" spans="1:17" ht="19.5" customHeight="1">
      <c r="A78" s="1034"/>
      <c r="B78" s="1042"/>
      <c r="C78" s="1042"/>
      <c r="D78" s="1036" t="s">
        <v>393</v>
      </c>
      <c r="E78" s="1036"/>
      <c r="F78" s="1048" t="s">
        <v>45</v>
      </c>
      <c r="G78" s="1048"/>
      <c r="H78" s="1037"/>
      <c r="I78" s="1045"/>
      <c r="J78" s="1046"/>
      <c r="K78" s="1054">
        <v>1091307</v>
      </c>
      <c r="L78" s="1046"/>
      <c r="M78" s="1045"/>
      <c r="N78" s="1046"/>
      <c r="O78" s="1045"/>
      <c r="P78" s="1200"/>
    </row>
    <row r="79" spans="1:17" ht="19.5" customHeight="1">
      <c r="A79" s="1034"/>
      <c r="B79" s="1042"/>
      <c r="C79" s="1042"/>
      <c r="D79" s="1036"/>
      <c r="E79" s="1043" t="s">
        <v>42</v>
      </c>
      <c r="F79" s="1043"/>
      <c r="G79" s="1044"/>
      <c r="H79" s="1037"/>
      <c r="I79" s="1045"/>
      <c r="J79" s="1046"/>
      <c r="K79" s="1045"/>
      <c r="L79" s="1046"/>
      <c r="M79" s="1045">
        <f>SUM(K78)</f>
        <v>1091307</v>
      </c>
      <c r="N79" s="1046"/>
      <c r="O79" s="1045"/>
      <c r="P79" s="1200"/>
    </row>
    <row r="80" spans="1:17" ht="19.5" customHeight="1">
      <c r="A80" s="1034"/>
      <c r="B80" s="1042"/>
      <c r="C80" s="1042" t="s">
        <v>295</v>
      </c>
      <c r="D80" s="1036"/>
      <c r="E80" s="1043" t="s">
        <v>300</v>
      </c>
      <c r="F80" s="1043"/>
      <c r="G80" s="1044"/>
      <c r="H80" s="1037"/>
      <c r="I80" s="1045"/>
      <c r="J80" s="1046"/>
      <c r="K80" s="1045"/>
      <c r="L80" s="1046"/>
      <c r="M80" s="1045">
        <v>6100</v>
      </c>
      <c r="N80" s="1046"/>
      <c r="O80" s="1045"/>
      <c r="P80" s="1200"/>
    </row>
    <row r="81" spans="1:17" ht="19.5" customHeight="1">
      <c r="A81" s="1034"/>
      <c r="B81" s="1042"/>
      <c r="C81" s="1042" t="s">
        <v>476</v>
      </c>
      <c r="D81" s="1036"/>
      <c r="E81" s="1043" t="s">
        <v>471</v>
      </c>
      <c r="F81" s="1043"/>
      <c r="G81" s="1044"/>
      <c r="H81" s="1037"/>
      <c r="I81" s="1045"/>
      <c r="J81" s="1046"/>
      <c r="K81" s="1045"/>
      <c r="L81" s="1046"/>
      <c r="M81" s="1045">
        <f>-7405950-96233</f>
        <v>-7502183</v>
      </c>
      <c r="N81" s="1046"/>
      <c r="O81" s="1045"/>
      <c r="P81" s="1200"/>
    </row>
    <row r="82" spans="1:17" ht="19.5" customHeight="1">
      <c r="A82" s="1034"/>
      <c r="B82" s="1042"/>
      <c r="C82" s="1042"/>
      <c r="D82" s="1036"/>
      <c r="E82" s="1043" t="s">
        <v>46</v>
      </c>
      <c r="F82" s="1043"/>
      <c r="G82" s="1044"/>
      <c r="H82" s="1037"/>
      <c r="I82" s="1045"/>
      <c r="J82" s="1046"/>
      <c r="K82" s="1045"/>
      <c r="L82" s="1046"/>
      <c r="M82" s="1093"/>
      <c r="N82" s="1046"/>
      <c r="O82" s="1045">
        <f>SUM(M73:M81)</f>
        <v>11513004</v>
      </c>
      <c r="P82" s="1200"/>
    </row>
    <row r="83" spans="1:17" ht="19.5" customHeight="1">
      <c r="A83" s="1034"/>
      <c r="B83" s="1035" t="s">
        <v>66</v>
      </c>
      <c r="C83" s="1036"/>
      <c r="D83" s="1036"/>
      <c r="E83" s="1036"/>
      <c r="F83" s="1036"/>
      <c r="G83" s="1036"/>
      <c r="H83" s="579"/>
      <c r="I83" s="1096"/>
      <c r="J83" s="1097"/>
      <c r="K83" s="1096"/>
      <c r="L83" s="1097"/>
      <c r="M83" s="1096"/>
      <c r="N83" s="1097"/>
      <c r="O83" s="1096"/>
      <c r="P83" s="1200"/>
    </row>
    <row r="84" spans="1:17" ht="19.5" customHeight="1">
      <c r="A84" s="1034"/>
      <c r="B84" s="1042"/>
      <c r="C84" s="1042" t="s">
        <v>391</v>
      </c>
      <c r="D84" s="1036"/>
      <c r="E84" s="1043" t="s">
        <v>48</v>
      </c>
      <c r="F84" s="1043"/>
      <c r="G84" s="1044"/>
      <c r="H84" s="579"/>
      <c r="I84" s="1096"/>
      <c r="J84" s="1097"/>
      <c r="K84" s="1097"/>
      <c r="L84" s="1097"/>
      <c r="M84" s="1096"/>
      <c r="N84" s="1097"/>
      <c r="O84" s="1096"/>
      <c r="P84" s="1200"/>
    </row>
    <row r="85" spans="1:17" s="1052" customFormat="1" ht="19.5" customHeight="1">
      <c r="A85" s="1049"/>
      <c r="B85" s="1050"/>
      <c r="C85" s="1050"/>
      <c r="D85" s="1050" t="s">
        <v>393</v>
      </c>
      <c r="E85" s="1050"/>
      <c r="F85" s="1048" t="s">
        <v>301</v>
      </c>
      <c r="G85" s="1048"/>
      <c r="H85" s="1099"/>
      <c r="I85" s="1096">
        <v>15391943</v>
      </c>
      <c r="J85" s="1097"/>
      <c r="K85" s="1096"/>
      <c r="L85" s="1097"/>
      <c r="M85" s="1096"/>
      <c r="N85" s="1097"/>
      <c r="O85" s="1096"/>
      <c r="P85" s="1055"/>
      <c r="Q85" s="1051"/>
    </row>
    <row r="86" spans="1:17" ht="19.5" customHeight="1">
      <c r="A86" s="1034"/>
      <c r="B86" s="1042"/>
      <c r="C86" s="1042"/>
      <c r="D86" s="1036"/>
      <c r="E86" s="1044"/>
      <c r="F86" s="1044"/>
      <c r="G86" s="1044"/>
      <c r="H86" s="579"/>
      <c r="I86" s="1096"/>
      <c r="J86" s="1097"/>
      <c r="K86" s="1097"/>
      <c r="L86" s="1097"/>
      <c r="M86" s="1096"/>
      <c r="N86" s="1097"/>
      <c r="O86" s="1096"/>
      <c r="P86" s="1200"/>
    </row>
    <row r="87" spans="1:17" s="1052" customFormat="1" ht="9" customHeight="1" thickBot="1">
      <c r="A87" s="1056"/>
      <c r="B87" s="1057"/>
      <c r="C87" s="1057"/>
      <c r="D87" s="1058"/>
      <c r="E87" s="1058"/>
      <c r="F87" s="1059"/>
      <c r="G87" s="1059"/>
      <c r="H87" s="1101"/>
      <c r="I87" s="1061"/>
      <c r="J87" s="1061"/>
      <c r="K87" s="1061"/>
      <c r="L87" s="1061"/>
      <c r="M87" s="1061"/>
      <c r="N87" s="1061"/>
      <c r="O87" s="1061"/>
      <c r="P87" s="1201"/>
      <c r="Q87" s="1051"/>
    </row>
    <row r="88" spans="1:17" s="1052" customFormat="1" ht="9" customHeight="1">
      <c r="A88" s="1063"/>
      <c r="B88" s="1064"/>
      <c r="C88" s="1064"/>
      <c r="D88" s="1065"/>
      <c r="E88" s="1065"/>
      <c r="F88" s="1066"/>
      <c r="G88" s="1066"/>
      <c r="H88" s="1106"/>
      <c r="I88" s="1068"/>
      <c r="J88" s="1068"/>
      <c r="K88" s="1068"/>
      <c r="L88" s="1068"/>
      <c r="M88" s="1068"/>
      <c r="N88" s="1068"/>
      <c r="O88" s="1068"/>
      <c r="P88" s="1202"/>
      <c r="Q88" s="1051"/>
    </row>
    <row r="89" spans="1:17" s="1052" customFormat="1" ht="19.5" customHeight="1">
      <c r="A89" s="1053"/>
      <c r="B89" s="1042"/>
      <c r="C89" s="1042"/>
      <c r="D89" s="1050"/>
      <c r="E89" s="1050"/>
      <c r="F89" s="1091" t="s">
        <v>49</v>
      </c>
      <c r="G89" s="1091"/>
      <c r="H89" s="1099"/>
      <c r="I89" s="1110">
        <v>-11177318</v>
      </c>
      <c r="J89" s="1097"/>
      <c r="K89" s="1096">
        <f>SUM(I85:I89)</f>
        <v>4214625</v>
      </c>
      <c r="L89" s="1097"/>
      <c r="M89" s="1096"/>
      <c r="N89" s="1097"/>
      <c r="O89" s="1096"/>
      <c r="P89" s="1055"/>
      <c r="Q89" s="1051"/>
    </row>
    <row r="90" spans="1:17" s="1052" customFormat="1" ht="19.5" customHeight="1">
      <c r="A90" s="1049"/>
      <c r="B90" s="1050"/>
      <c r="C90" s="1050"/>
      <c r="D90" s="1050" t="s">
        <v>394</v>
      </c>
      <c r="E90" s="1050"/>
      <c r="F90" s="1091" t="s">
        <v>302</v>
      </c>
      <c r="G90" s="1091"/>
      <c r="H90" s="1099"/>
      <c r="I90" s="1096">
        <v>2598900</v>
      </c>
      <c r="J90" s="1097"/>
      <c r="K90" s="1096"/>
      <c r="L90" s="1097"/>
      <c r="M90" s="1096"/>
      <c r="N90" s="1097"/>
      <c r="O90" s="1096"/>
      <c r="P90" s="1055"/>
      <c r="Q90" s="1051"/>
    </row>
    <row r="91" spans="1:17" s="1052" customFormat="1" ht="19.5" customHeight="1">
      <c r="A91" s="1053"/>
      <c r="B91" s="1042"/>
      <c r="C91" s="1042"/>
      <c r="D91" s="1050"/>
      <c r="E91" s="1050"/>
      <c r="F91" s="1091" t="s">
        <v>49</v>
      </c>
      <c r="G91" s="1091"/>
      <c r="H91" s="1099"/>
      <c r="I91" s="1110">
        <v>-1396875</v>
      </c>
      <c r="J91" s="1097"/>
      <c r="K91" s="1096">
        <f>SUM(I90:I91)</f>
        <v>1202025</v>
      </c>
      <c r="L91" s="1097"/>
      <c r="M91" s="1096"/>
      <c r="N91" s="1097"/>
      <c r="O91" s="1096"/>
      <c r="P91" s="1055"/>
      <c r="Q91" s="1051"/>
    </row>
    <row r="92" spans="1:17" s="1052" customFormat="1" ht="19.5" customHeight="1">
      <c r="A92" s="1049"/>
      <c r="B92" s="1050"/>
      <c r="C92" s="1050"/>
      <c r="D92" s="1050" t="s">
        <v>395</v>
      </c>
      <c r="E92" s="1050"/>
      <c r="F92" s="1091" t="s">
        <v>243</v>
      </c>
      <c r="G92" s="1091"/>
      <c r="H92" s="1099"/>
      <c r="I92" s="1096">
        <v>122625</v>
      </c>
      <c r="J92" s="1097"/>
      <c r="K92" s="1096"/>
      <c r="L92" s="1097"/>
      <c r="M92" s="1096"/>
      <c r="N92" s="1097"/>
      <c r="O92" s="1096"/>
      <c r="P92" s="1055"/>
      <c r="Q92" s="1051"/>
    </row>
    <row r="93" spans="1:17" s="1052" customFormat="1" ht="19.5" customHeight="1">
      <c r="A93" s="1053"/>
      <c r="B93" s="1042"/>
      <c r="C93" s="1042"/>
      <c r="D93" s="1050"/>
      <c r="E93" s="1050"/>
      <c r="F93" s="1091" t="s">
        <v>49</v>
      </c>
      <c r="G93" s="1091"/>
      <c r="H93" s="1099"/>
      <c r="I93" s="1110">
        <v>-107170</v>
      </c>
      <c r="J93" s="1097"/>
      <c r="K93" s="1096">
        <f>SUM(I92:I93)</f>
        <v>15455</v>
      </c>
      <c r="L93" s="1097"/>
      <c r="M93" s="1096"/>
      <c r="N93" s="1097"/>
      <c r="O93" s="1096"/>
      <c r="P93" s="1055"/>
      <c r="Q93" s="1051"/>
    </row>
    <row r="94" spans="1:17" s="1052" customFormat="1" ht="19.5" customHeight="1">
      <c r="A94" s="1053"/>
      <c r="B94" s="1042"/>
      <c r="C94" s="1042"/>
      <c r="D94" s="1050" t="s">
        <v>396</v>
      </c>
      <c r="E94" s="1050"/>
      <c r="F94" s="1091" t="s">
        <v>50</v>
      </c>
      <c r="G94" s="1091"/>
      <c r="H94" s="1099"/>
      <c r="I94" s="1207">
        <v>221</v>
      </c>
      <c r="J94" s="1097"/>
      <c r="K94" s="1096"/>
      <c r="L94" s="1097"/>
      <c r="M94" s="1096"/>
      <c r="N94" s="1097"/>
      <c r="O94" s="1096"/>
      <c r="P94" s="1055"/>
      <c r="Q94" s="1051"/>
    </row>
    <row r="95" spans="1:17" s="1052" customFormat="1" ht="19.5" customHeight="1">
      <c r="A95" s="1053"/>
      <c r="B95" s="1042"/>
      <c r="C95" s="1042"/>
      <c r="D95" s="1050"/>
      <c r="E95" s="1050"/>
      <c r="F95" s="1091" t="s">
        <v>49</v>
      </c>
      <c r="G95" s="1091"/>
      <c r="H95" s="1099"/>
      <c r="I95" s="1110">
        <v>-199</v>
      </c>
      <c r="J95" s="1097"/>
      <c r="K95" s="1096">
        <f>SUM(I94:I95)</f>
        <v>22</v>
      </c>
      <c r="L95" s="1097"/>
      <c r="M95" s="1096"/>
      <c r="N95" s="1097"/>
      <c r="O95" s="1096"/>
      <c r="P95" s="1055"/>
      <c r="Q95" s="1051"/>
    </row>
    <row r="96" spans="1:17" s="1052" customFormat="1" ht="19.5" customHeight="1">
      <c r="A96" s="1049"/>
      <c r="B96" s="1050"/>
      <c r="C96" s="1050"/>
      <c r="D96" s="1050" t="s">
        <v>397</v>
      </c>
      <c r="E96" s="1050"/>
      <c r="F96" s="1091" t="s">
        <v>303</v>
      </c>
      <c r="G96" s="1091"/>
      <c r="H96" s="1099"/>
      <c r="I96" s="1096">
        <v>3789</v>
      </c>
      <c r="J96" s="1097"/>
      <c r="K96" s="1096"/>
      <c r="L96" s="1097"/>
      <c r="M96" s="1096"/>
      <c r="N96" s="1097"/>
      <c r="O96" s="1096"/>
      <c r="P96" s="1055"/>
      <c r="Q96" s="1051"/>
    </row>
    <row r="97" spans="1:17" s="1052" customFormat="1" ht="19.5" customHeight="1">
      <c r="A97" s="1053"/>
      <c r="B97" s="1042"/>
      <c r="C97" s="1042"/>
      <c r="D97" s="1050"/>
      <c r="E97" s="1050"/>
      <c r="F97" s="1091" t="s">
        <v>49</v>
      </c>
      <c r="G97" s="1091"/>
      <c r="H97" s="1099"/>
      <c r="I97" s="1110">
        <v>-1140</v>
      </c>
      <c r="J97" s="1097"/>
      <c r="K97" s="1110">
        <f>SUM(I96:I97)</f>
        <v>2649</v>
      </c>
      <c r="L97" s="1097"/>
      <c r="M97" s="1096"/>
      <c r="N97" s="1097"/>
      <c r="O97" s="1096"/>
      <c r="P97" s="1055"/>
      <c r="Q97" s="1051"/>
    </row>
    <row r="98" spans="1:17" s="1052" customFormat="1" ht="19.5" customHeight="1">
      <c r="A98" s="1053"/>
      <c r="B98" s="1050"/>
      <c r="C98" s="1050"/>
      <c r="D98" s="1050"/>
      <c r="E98" s="1043" t="s">
        <v>51</v>
      </c>
      <c r="F98" s="1043"/>
      <c r="G98" s="1044"/>
      <c r="H98" s="1099"/>
      <c r="I98" s="1096"/>
      <c r="J98" s="1097"/>
      <c r="K98" s="1096"/>
      <c r="L98" s="1097"/>
      <c r="M98" s="1110">
        <f>SUM(K86:K97)</f>
        <v>5434776</v>
      </c>
      <c r="N98" s="1097"/>
      <c r="O98" s="1096"/>
      <c r="P98" s="1055"/>
      <c r="Q98" s="1051"/>
    </row>
    <row r="99" spans="1:17" s="1052" customFormat="1" ht="19.5" customHeight="1">
      <c r="A99" s="1053"/>
      <c r="B99" s="1050"/>
      <c r="C99" s="1050"/>
      <c r="D99" s="1050"/>
      <c r="E99" s="1043" t="s">
        <v>52</v>
      </c>
      <c r="F99" s="1043"/>
      <c r="G99" s="1044"/>
      <c r="H99" s="1099"/>
      <c r="I99" s="1096"/>
      <c r="J99" s="1097"/>
      <c r="K99" s="1096"/>
      <c r="L99" s="1097"/>
      <c r="M99" s="1096"/>
      <c r="N99" s="1097"/>
      <c r="O99" s="1110">
        <f>SUM(M83:M98)</f>
        <v>5434776</v>
      </c>
      <c r="P99" s="1055"/>
      <c r="Q99" s="1051"/>
    </row>
    <row r="100" spans="1:17" s="1052" customFormat="1" ht="19.5" customHeight="1">
      <c r="A100" s="1053"/>
      <c r="B100" s="1050"/>
      <c r="C100" s="1050"/>
      <c r="D100" s="1050"/>
      <c r="E100" s="1043" t="s">
        <v>53</v>
      </c>
      <c r="F100" s="1043"/>
      <c r="G100" s="1044"/>
      <c r="H100" s="1099"/>
      <c r="I100" s="1096"/>
      <c r="J100" s="1097"/>
      <c r="K100" s="1096"/>
      <c r="L100" s="1097"/>
      <c r="M100" s="1096"/>
      <c r="N100" s="1097"/>
      <c r="O100" s="1111">
        <f>SUM(O69,O82,O99)</f>
        <v>76196007</v>
      </c>
      <c r="P100" s="1055"/>
      <c r="Q100" s="1051"/>
    </row>
    <row r="101" spans="1:17" s="1030" customFormat="1" ht="19.5" customHeight="1">
      <c r="A101" s="1031" t="s">
        <v>54</v>
      </c>
      <c r="B101" s="1032"/>
      <c r="C101" s="1032"/>
      <c r="D101" s="1032"/>
      <c r="E101" s="1032"/>
      <c r="F101" s="1032"/>
      <c r="G101" s="1032"/>
      <c r="H101" s="1032"/>
      <c r="I101" s="1032"/>
      <c r="J101" s="1032"/>
      <c r="K101" s="1032"/>
      <c r="L101" s="1032"/>
      <c r="M101" s="1032"/>
      <c r="N101" s="1032"/>
      <c r="O101" s="1032"/>
      <c r="P101" s="1033"/>
      <c r="Q101" s="1018"/>
    </row>
    <row r="102" spans="1:17" ht="19.5" customHeight="1">
      <c r="A102" s="1034"/>
      <c r="B102" s="1035" t="s">
        <v>60</v>
      </c>
      <c r="C102" s="1036"/>
      <c r="D102" s="1036"/>
      <c r="E102" s="1036"/>
      <c r="F102" s="1036"/>
      <c r="G102" s="1036"/>
      <c r="H102" s="579"/>
      <c r="I102" s="1112"/>
      <c r="J102" s="1113"/>
      <c r="K102" s="1096"/>
      <c r="L102" s="1097"/>
      <c r="M102" s="1096"/>
      <c r="N102" s="1097"/>
      <c r="O102" s="1111">
        <v>37517072</v>
      </c>
      <c r="P102" s="1200"/>
    </row>
    <row r="103" spans="1:17" ht="19.5" customHeight="1">
      <c r="A103" s="1034"/>
      <c r="B103" s="1035" t="s">
        <v>61</v>
      </c>
      <c r="C103" s="1036"/>
      <c r="D103" s="1036"/>
      <c r="E103" s="1036"/>
      <c r="F103" s="1036"/>
      <c r="G103" s="1036"/>
      <c r="H103" s="579"/>
      <c r="I103" s="1112"/>
      <c r="J103" s="1113"/>
      <c r="K103" s="1096"/>
      <c r="L103" s="1097"/>
      <c r="M103" s="1096"/>
      <c r="N103" s="1097"/>
      <c r="O103" s="1096"/>
      <c r="P103" s="1200"/>
    </row>
    <row r="104" spans="1:17" ht="19.5" customHeight="1">
      <c r="A104" s="1034"/>
      <c r="B104" s="1042"/>
      <c r="C104" s="1042" t="s">
        <v>391</v>
      </c>
      <c r="D104" s="1036"/>
      <c r="E104" s="1043" t="s">
        <v>55</v>
      </c>
      <c r="F104" s="1043"/>
      <c r="G104" s="1044"/>
      <c r="H104" s="579"/>
      <c r="I104" s="1112"/>
      <c r="J104" s="1113"/>
      <c r="K104" s="1096"/>
      <c r="L104" s="1097"/>
      <c r="M104" s="1096"/>
      <c r="N104" s="1097"/>
      <c r="O104" s="1096"/>
      <c r="P104" s="1200"/>
    </row>
    <row r="105" spans="1:17" s="1052" customFormat="1" ht="19.5" customHeight="1">
      <c r="A105" s="1049"/>
      <c r="B105" s="1050"/>
      <c r="C105" s="1050"/>
      <c r="D105" s="1050" t="s">
        <v>393</v>
      </c>
      <c r="E105" s="1050"/>
      <c r="F105" s="1114" t="s">
        <v>301</v>
      </c>
      <c r="G105" s="1114"/>
      <c r="H105" s="1099"/>
      <c r="I105" s="1112"/>
      <c r="J105" s="1113"/>
      <c r="K105" s="1096">
        <v>1189318</v>
      </c>
      <c r="L105" s="1097"/>
      <c r="M105" s="1096"/>
      <c r="N105" s="1097"/>
      <c r="O105" s="1096"/>
      <c r="P105" s="1055"/>
      <c r="Q105" s="1051"/>
    </row>
    <row r="106" spans="1:17" s="1052" customFormat="1" ht="19.5" customHeight="1">
      <c r="A106" s="1049"/>
      <c r="B106" s="1050"/>
      <c r="C106" s="1050"/>
      <c r="D106" s="1050" t="s">
        <v>394</v>
      </c>
      <c r="E106" s="1050"/>
      <c r="F106" s="1114" t="s">
        <v>50</v>
      </c>
      <c r="G106" s="1114"/>
      <c r="H106" s="1099"/>
      <c r="I106" s="1112"/>
      <c r="J106" s="1113"/>
      <c r="K106" s="1096">
        <v>6384637</v>
      </c>
      <c r="L106" s="1097"/>
      <c r="M106" s="1096"/>
      <c r="N106" s="1097"/>
      <c r="O106" s="1096"/>
      <c r="P106" s="1055"/>
      <c r="Q106" s="1051"/>
    </row>
    <row r="107" spans="1:17" s="1052" customFormat="1" ht="19.5" customHeight="1">
      <c r="A107" s="1049"/>
      <c r="B107" s="1050"/>
      <c r="C107" s="1050"/>
      <c r="D107" s="1050" t="s">
        <v>395</v>
      </c>
      <c r="E107" s="1050"/>
      <c r="F107" s="1114" t="s">
        <v>243</v>
      </c>
      <c r="G107" s="1114"/>
      <c r="H107" s="1099"/>
      <c r="I107" s="1112"/>
      <c r="J107" s="1113"/>
      <c r="K107" s="1096">
        <v>26116</v>
      </c>
      <c r="L107" s="1097"/>
      <c r="M107" s="1096"/>
      <c r="N107" s="1097"/>
      <c r="O107" s="1096"/>
      <c r="P107" s="1055"/>
      <c r="Q107" s="1051"/>
    </row>
    <row r="108" spans="1:17" s="1052" customFormat="1" ht="19.5" customHeight="1">
      <c r="A108" s="1049"/>
      <c r="B108" s="1050"/>
      <c r="C108" s="1050"/>
      <c r="D108" s="1050" t="s">
        <v>590</v>
      </c>
      <c r="E108" s="1050"/>
      <c r="F108" s="1114" t="s">
        <v>302</v>
      </c>
      <c r="G108" s="1114"/>
      <c r="H108" s="1099"/>
      <c r="I108" s="1112"/>
      <c r="J108" s="1113"/>
      <c r="K108" s="1110">
        <v>684216</v>
      </c>
      <c r="L108" s="1097"/>
      <c r="M108" s="1096"/>
      <c r="N108" s="1097"/>
      <c r="O108" s="1096"/>
      <c r="P108" s="1055"/>
      <c r="Q108" s="1051"/>
    </row>
    <row r="109" spans="1:17" s="1052" customFormat="1" ht="19.5" customHeight="1">
      <c r="A109" s="1053"/>
      <c r="B109" s="1050"/>
      <c r="C109" s="1050"/>
      <c r="D109" s="1050"/>
      <c r="E109" s="1043" t="s">
        <v>56</v>
      </c>
      <c r="F109" s="1043"/>
      <c r="G109" s="1044"/>
      <c r="H109" s="1099"/>
      <c r="I109" s="1112"/>
      <c r="J109" s="1113"/>
      <c r="K109" s="1096"/>
      <c r="L109" s="1097"/>
      <c r="M109" s="1096">
        <f>SUM(K104:K108)</f>
        <v>8284287</v>
      </c>
      <c r="N109" s="1097"/>
      <c r="O109" s="1096"/>
      <c r="P109" s="1055"/>
      <c r="Q109" s="1051"/>
    </row>
    <row r="110" spans="1:17" s="1052" customFormat="1" ht="19.5" customHeight="1">
      <c r="A110" s="1053"/>
      <c r="B110" s="1050"/>
      <c r="C110" s="1072" t="s">
        <v>399</v>
      </c>
      <c r="D110" s="1050"/>
      <c r="E110" s="1043" t="s">
        <v>304</v>
      </c>
      <c r="F110" s="1043"/>
      <c r="G110" s="1044"/>
      <c r="H110" s="1099"/>
      <c r="I110" s="1112"/>
      <c r="J110" s="1113"/>
      <c r="K110" s="1096"/>
      <c r="L110" s="1097"/>
      <c r="M110" s="1096"/>
      <c r="N110" s="1097"/>
      <c r="O110" s="1096"/>
      <c r="P110" s="1055"/>
      <c r="Q110" s="1051"/>
    </row>
    <row r="111" spans="1:17" s="1052" customFormat="1" ht="19.5" customHeight="1">
      <c r="A111" s="1049"/>
      <c r="B111" s="1050"/>
      <c r="C111" s="1050"/>
      <c r="D111" s="1050" t="s">
        <v>393</v>
      </c>
      <c r="E111" s="1050"/>
      <c r="F111" s="1114" t="s">
        <v>305</v>
      </c>
      <c r="G111" s="1114"/>
      <c r="H111" s="1099"/>
      <c r="I111" s="1112"/>
      <c r="J111" s="1113"/>
      <c r="K111" s="1110">
        <v>43013671</v>
      </c>
      <c r="L111" s="1097"/>
      <c r="M111" s="1096"/>
      <c r="N111" s="1097"/>
      <c r="O111" s="1096"/>
      <c r="P111" s="1055"/>
      <c r="Q111" s="1051"/>
    </row>
    <row r="112" spans="1:17" s="1052" customFormat="1" ht="19.5" customHeight="1">
      <c r="A112" s="1053"/>
      <c r="B112" s="1050"/>
      <c r="C112" s="1050"/>
      <c r="D112" s="1050"/>
      <c r="E112" s="1043" t="s">
        <v>306</v>
      </c>
      <c r="F112" s="1043"/>
      <c r="G112" s="1044"/>
      <c r="H112" s="1099"/>
      <c r="I112" s="1112"/>
      <c r="J112" s="1113"/>
      <c r="K112" s="1096"/>
      <c r="L112" s="1097"/>
      <c r="M112" s="1110">
        <f>SUM(K110:K111)</f>
        <v>43013671</v>
      </c>
      <c r="N112" s="1097"/>
      <c r="O112" s="1096"/>
      <c r="P112" s="1055"/>
      <c r="Q112" s="1051"/>
    </row>
    <row r="113" spans="1:17" s="1052" customFormat="1" ht="19.5" customHeight="1">
      <c r="A113" s="1053"/>
      <c r="B113" s="1042"/>
      <c r="C113" s="1042"/>
      <c r="D113" s="1050"/>
      <c r="E113" s="1043" t="s">
        <v>57</v>
      </c>
      <c r="F113" s="1043"/>
      <c r="G113" s="1044"/>
      <c r="H113" s="1099"/>
      <c r="I113" s="1112"/>
      <c r="J113" s="1113"/>
      <c r="K113" s="1096"/>
      <c r="L113" s="1097"/>
      <c r="M113" s="1096"/>
      <c r="N113" s="1097"/>
      <c r="O113" s="1110">
        <f>M109-M112</f>
        <v>-34729384</v>
      </c>
      <c r="P113" s="1055"/>
      <c r="Q113" s="1051"/>
    </row>
    <row r="114" spans="1:17" s="1052" customFormat="1" ht="19.5" customHeight="1">
      <c r="A114" s="1053"/>
      <c r="B114" s="1050"/>
      <c r="C114" s="1050"/>
      <c r="D114" s="1050"/>
      <c r="E114" s="1043" t="s">
        <v>58</v>
      </c>
      <c r="F114" s="1043"/>
      <c r="G114" s="1044"/>
      <c r="H114" s="1099"/>
      <c r="I114" s="1112"/>
      <c r="J114" s="1113"/>
      <c r="K114" s="1096"/>
      <c r="L114" s="1097"/>
      <c r="M114" s="1096"/>
      <c r="N114" s="1097"/>
      <c r="O114" s="1110">
        <f>SUM(O102,O113)</f>
        <v>2787688</v>
      </c>
      <c r="P114" s="1055"/>
      <c r="Q114" s="1051"/>
    </row>
    <row r="115" spans="1:17" s="1052" customFormat="1" ht="19.5" customHeight="1" thickBot="1">
      <c r="A115" s="1053"/>
      <c r="B115" s="1042"/>
      <c r="C115" s="1042"/>
      <c r="D115" s="1050"/>
      <c r="E115" s="1043" t="s">
        <v>59</v>
      </c>
      <c r="F115" s="1043"/>
      <c r="G115" s="1044"/>
      <c r="H115" s="1099"/>
      <c r="I115" s="1112"/>
      <c r="J115" s="1113"/>
      <c r="K115" s="1096"/>
      <c r="L115" s="1097"/>
      <c r="M115" s="1096"/>
      <c r="N115" s="1097"/>
      <c r="O115" s="1115">
        <f>SUM(O100,O114)</f>
        <v>78983695</v>
      </c>
      <c r="P115" s="1055"/>
      <c r="Q115" s="1051"/>
    </row>
    <row r="116" spans="1:17" ht="9" customHeight="1" thickTop="1" thickBot="1">
      <c r="A116" s="1116"/>
      <c r="B116" s="1117"/>
      <c r="C116" s="1117"/>
      <c r="D116" s="1117"/>
      <c r="E116" s="1117"/>
      <c r="F116" s="1117"/>
      <c r="G116" s="1117"/>
      <c r="H116" s="1117"/>
      <c r="I116" s="1118"/>
      <c r="J116" s="1119"/>
      <c r="K116" s="1118"/>
      <c r="L116" s="1119"/>
      <c r="M116" s="1118"/>
      <c r="N116" s="1119"/>
      <c r="O116" s="1118"/>
      <c r="P116" s="1208"/>
      <c r="Q116" s="1051"/>
    </row>
    <row r="117" spans="1:17" s="1019" customFormat="1" ht="12" customHeight="1">
      <c r="A117" s="1015"/>
      <c r="B117" s="1016"/>
      <c r="C117" s="1016"/>
      <c r="D117" s="1016"/>
      <c r="E117" s="1016"/>
      <c r="F117" s="1016"/>
      <c r="G117" s="1016"/>
      <c r="H117" s="1016"/>
      <c r="I117" s="1016"/>
      <c r="J117" s="1016"/>
      <c r="K117" s="1016"/>
      <c r="L117" s="1016"/>
      <c r="M117" s="1016"/>
      <c r="N117" s="1016"/>
      <c r="O117" s="1016"/>
      <c r="P117" s="1199"/>
      <c r="Q117" s="1018"/>
    </row>
    <row r="118" spans="1:17" s="1019" customFormat="1" ht="34.5" customHeight="1">
      <c r="A118" s="1020" t="s">
        <v>665</v>
      </c>
      <c r="B118" s="1021"/>
      <c r="C118" s="1021"/>
      <c r="D118" s="1021"/>
      <c r="E118" s="1021"/>
      <c r="F118" s="1021"/>
      <c r="G118" s="1021"/>
      <c r="H118" s="1021"/>
      <c r="I118" s="1021"/>
      <c r="J118" s="1021"/>
      <c r="K118" s="1021"/>
      <c r="L118" s="1021"/>
      <c r="M118" s="1021"/>
      <c r="N118" s="1021"/>
      <c r="O118" s="1021"/>
      <c r="P118" s="1022"/>
      <c r="Q118" s="1018"/>
    </row>
    <row r="119" spans="1:17" s="1019" customFormat="1" ht="15" customHeight="1">
      <c r="A119" s="1023" t="s">
        <v>664</v>
      </c>
      <c r="B119" s="1024"/>
      <c r="C119" s="1024"/>
      <c r="D119" s="1024"/>
      <c r="E119" s="1024"/>
      <c r="F119" s="1024"/>
      <c r="G119" s="1024"/>
      <c r="H119" s="1024"/>
      <c r="I119" s="1024"/>
      <c r="J119" s="1024"/>
      <c r="K119" s="1024"/>
      <c r="L119" s="1024"/>
      <c r="M119" s="1024"/>
      <c r="N119" s="1024"/>
      <c r="O119" s="1024"/>
      <c r="P119" s="1025"/>
      <c r="Q119" s="1018"/>
    </row>
    <row r="120" spans="1:17" s="1030" customFormat="1" ht="17.25" customHeight="1">
      <c r="A120" s="1026"/>
      <c r="B120" s="1027"/>
      <c r="C120" s="1027"/>
      <c r="D120" s="1028"/>
      <c r="E120" s="1028"/>
      <c r="F120" s="1028"/>
      <c r="G120" s="1028"/>
      <c r="H120" s="1028"/>
      <c r="I120" s="1028"/>
      <c r="J120" s="1028"/>
      <c r="K120" s="1028"/>
      <c r="L120" s="1028"/>
      <c r="M120" s="1028"/>
      <c r="N120" s="1028"/>
      <c r="O120" s="1029"/>
      <c r="P120" s="1029" t="s">
        <v>380</v>
      </c>
      <c r="Q120" s="1018"/>
    </row>
    <row r="121" spans="1:17" s="1030" customFormat="1" ht="19.5" customHeight="1">
      <c r="A121" s="1031" t="s">
        <v>16</v>
      </c>
      <c r="B121" s="1032"/>
      <c r="C121" s="1032"/>
      <c r="D121" s="1032"/>
      <c r="E121" s="1032"/>
      <c r="F121" s="1032"/>
      <c r="G121" s="1032"/>
      <c r="H121" s="1032"/>
      <c r="I121" s="1032"/>
      <c r="J121" s="1032"/>
      <c r="K121" s="1032"/>
      <c r="L121" s="1032"/>
      <c r="M121" s="1032"/>
      <c r="N121" s="1032"/>
      <c r="O121" s="1032"/>
      <c r="P121" s="1033"/>
      <c r="Q121" s="1018"/>
    </row>
    <row r="122" spans="1:17" ht="19.5" customHeight="1">
      <c r="A122" s="1034"/>
      <c r="B122" s="1035" t="s">
        <v>62</v>
      </c>
      <c r="C122" s="1036"/>
      <c r="D122" s="1036"/>
      <c r="E122" s="1036"/>
      <c r="F122" s="1036"/>
      <c r="G122" s="1036"/>
      <c r="H122" s="1037"/>
      <c r="I122" s="1038"/>
      <c r="J122" s="1039"/>
      <c r="K122" s="1038"/>
      <c r="L122" s="1039"/>
      <c r="M122" s="1038"/>
      <c r="N122" s="1039"/>
      <c r="O122" s="1038"/>
      <c r="P122" s="1200"/>
    </row>
    <row r="123" spans="1:17" ht="19.5" customHeight="1">
      <c r="A123" s="1034"/>
      <c r="B123" s="1042"/>
      <c r="C123" s="1042" t="s">
        <v>391</v>
      </c>
      <c r="D123" s="1036"/>
      <c r="E123" s="1043" t="s">
        <v>392</v>
      </c>
      <c r="F123" s="1043"/>
      <c r="G123" s="1044"/>
      <c r="H123" s="1037"/>
      <c r="I123" s="1045"/>
      <c r="J123" s="1046"/>
      <c r="K123" s="1045"/>
      <c r="L123" s="1046"/>
      <c r="M123" s="1045"/>
      <c r="N123" s="1046"/>
      <c r="O123" s="1045"/>
      <c r="P123" s="1200"/>
    </row>
    <row r="124" spans="1:17" ht="19.5" customHeight="1">
      <c r="A124" s="1047"/>
      <c r="B124" s="1042"/>
      <c r="C124" s="1042"/>
      <c r="D124" s="1036" t="s">
        <v>393</v>
      </c>
      <c r="E124" s="1036"/>
      <c r="F124" s="1043" t="s">
        <v>17</v>
      </c>
      <c r="G124" s="1043"/>
      <c r="H124" s="1037"/>
      <c r="I124" s="1045"/>
      <c r="J124" s="1046"/>
      <c r="K124" s="1045">
        <v>7522881</v>
      </c>
      <c r="L124" s="1046"/>
      <c r="M124" s="1045"/>
      <c r="N124" s="1046"/>
      <c r="O124" s="1045"/>
      <c r="P124" s="1200"/>
    </row>
    <row r="125" spans="1:17" s="1052" customFormat="1" ht="19.5" customHeight="1">
      <c r="A125" s="1049"/>
      <c r="B125" s="1050"/>
      <c r="C125" s="1050"/>
      <c r="D125" s="1050" t="s">
        <v>591</v>
      </c>
      <c r="E125" s="1050"/>
      <c r="F125" s="1091" t="s">
        <v>18</v>
      </c>
      <c r="G125" s="1091"/>
      <c r="H125" s="1037"/>
      <c r="I125" s="1045">
        <v>22970832</v>
      </c>
      <c r="J125" s="1046"/>
      <c r="K125" s="1045"/>
      <c r="L125" s="1046"/>
      <c r="M125" s="1045"/>
      <c r="N125" s="1046"/>
      <c r="O125" s="1045"/>
      <c r="P125" s="1055"/>
      <c r="Q125" s="1051"/>
    </row>
    <row r="126" spans="1:17" s="1052" customFormat="1" ht="19.5" customHeight="1">
      <c r="A126" s="1053"/>
      <c r="B126" s="1042"/>
      <c r="C126" s="1042"/>
      <c r="D126" s="1050"/>
      <c r="E126" s="1050"/>
      <c r="F126" s="1091" t="s">
        <v>19</v>
      </c>
      <c r="G126" s="1091"/>
      <c r="H126" s="1037"/>
      <c r="I126" s="1054">
        <v>-15893410</v>
      </c>
      <c r="J126" s="1046"/>
      <c r="K126" s="1045">
        <f>SUM(I125:I126)</f>
        <v>7077422</v>
      </c>
      <c r="L126" s="1046"/>
      <c r="M126" s="1045"/>
      <c r="N126" s="1046"/>
      <c r="O126" s="1045"/>
      <c r="P126" s="1055"/>
      <c r="Q126" s="1051"/>
    </row>
    <row r="127" spans="1:17" s="1052" customFormat="1" ht="19.5" customHeight="1">
      <c r="A127" s="1053"/>
      <c r="B127" s="1042"/>
      <c r="C127" s="1042"/>
      <c r="D127" s="1050" t="s">
        <v>592</v>
      </c>
      <c r="E127" s="1050"/>
      <c r="F127" s="1091" t="s">
        <v>20</v>
      </c>
      <c r="G127" s="1091"/>
      <c r="H127" s="1037"/>
      <c r="I127" s="1045">
        <v>449348</v>
      </c>
      <c r="J127" s="1046"/>
      <c r="K127" s="1045"/>
      <c r="L127" s="1046"/>
      <c r="M127" s="1045"/>
      <c r="N127" s="1046"/>
      <c r="O127" s="1045"/>
      <c r="P127" s="1055"/>
      <c r="Q127" s="1051"/>
    </row>
    <row r="128" spans="1:17" s="1052" customFormat="1" ht="19.5" customHeight="1">
      <c r="A128" s="1053"/>
      <c r="B128" s="1050"/>
      <c r="C128" s="1050"/>
      <c r="D128" s="1050"/>
      <c r="E128" s="1050"/>
      <c r="F128" s="1091" t="s">
        <v>19</v>
      </c>
      <c r="G128" s="1091"/>
      <c r="H128" s="1037"/>
      <c r="I128" s="1054">
        <v>-289927</v>
      </c>
      <c r="J128" s="1046"/>
      <c r="K128" s="1045">
        <f>SUM(I127:I128)</f>
        <v>159421</v>
      </c>
      <c r="L128" s="1046"/>
      <c r="M128" s="1045"/>
      <c r="N128" s="1046"/>
      <c r="O128" s="1045"/>
      <c r="P128" s="1055"/>
      <c r="Q128" s="1051"/>
    </row>
    <row r="129" spans="1:17" s="1052" customFormat="1" ht="19.5" customHeight="1">
      <c r="A129" s="1053"/>
      <c r="B129" s="1042"/>
      <c r="C129" s="1042"/>
      <c r="D129" s="1050" t="s">
        <v>593</v>
      </c>
      <c r="E129" s="1050"/>
      <c r="F129" s="1091" t="s">
        <v>288</v>
      </c>
      <c r="G129" s="1091"/>
      <c r="H129" s="1037"/>
      <c r="I129" s="1045">
        <v>6539381</v>
      </c>
      <c r="J129" s="1046"/>
      <c r="K129" s="1045"/>
      <c r="L129" s="1046"/>
      <c r="M129" s="1045"/>
      <c r="N129" s="1046"/>
      <c r="O129" s="1045"/>
      <c r="P129" s="1055"/>
      <c r="Q129" s="1051"/>
    </row>
    <row r="130" spans="1:17" s="1052" customFormat="1" ht="19.5" customHeight="1">
      <c r="A130" s="1053"/>
      <c r="B130" s="1050"/>
      <c r="C130" s="1050"/>
      <c r="D130" s="1050"/>
      <c r="E130" s="1050"/>
      <c r="F130" s="1091" t="s">
        <v>19</v>
      </c>
      <c r="G130" s="1091"/>
      <c r="H130" s="1037"/>
      <c r="I130" s="1054">
        <v>-4733250</v>
      </c>
      <c r="J130" s="1046"/>
      <c r="K130" s="1045">
        <f>SUM(I129:I130)</f>
        <v>1806131</v>
      </c>
      <c r="L130" s="1046"/>
      <c r="M130" s="1045"/>
      <c r="N130" s="1046"/>
      <c r="O130" s="1045"/>
      <c r="P130" s="1055"/>
      <c r="Q130" s="1051"/>
    </row>
    <row r="131" spans="1:17" s="1052" customFormat="1" ht="19.5" customHeight="1">
      <c r="A131" s="1053"/>
      <c r="B131" s="1050"/>
      <c r="C131" s="1050"/>
      <c r="D131" s="1050" t="s">
        <v>594</v>
      </c>
      <c r="E131" s="1050"/>
      <c r="F131" s="1091" t="s">
        <v>289</v>
      </c>
      <c r="G131" s="1091"/>
      <c r="H131" s="1037"/>
      <c r="I131" s="1045">
        <v>32873</v>
      </c>
      <c r="J131" s="1046"/>
      <c r="K131" s="1045"/>
      <c r="L131" s="1046"/>
      <c r="M131" s="1045"/>
      <c r="N131" s="1046"/>
      <c r="O131" s="1045"/>
      <c r="P131" s="1055"/>
      <c r="Q131" s="1051"/>
    </row>
    <row r="132" spans="1:17" s="1052" customFormat="1" ht="19.5" customHeight="1">
      <c r="A132" s="1053"/>
      <c r="B132" s="1050"/>
      <c r="C132" s="1050"/>
      <c r="D132" s="1050"/>
      <c r="E132" s="1050"/>
      <c r="F132" s="1091" t="s">
        <v>19</v>
      </c>
      <c r="G132" s="1091"/>
      <c r="H132" s="1037"/>
      <c r="I132" s="1054">
        <v>-26108</v>
      </c>
      <c r="J132" s="1046"/>
      <c r="K132" s="1045">
        <f>SUM(I131:I132)</f>
        <v>6765</v>
      </c>
      <c r="L132" s="1046"/>
      <c r="M132" s="1045"/>
      <c r="N132" s="1046"/>
      <c r="O132" s="1045"/>
      <c r="P132" s="1055"/>
      <c r="Q132" s="1051"/>
    </row>
    <row r="133" spans="1:17" s="1052" customFormat="1" ht="19.5" customHeight="1">
      <c r="A133" s="1053"/>
      <c r="B133" s="1042"/>
      <c r="C133" s="1042"/>
      <c r="D133" s="1050" t="s">
        <v>595</v>
      </c>
      <c r="E133" s="1050"/>
      <c r="F133" s="1091" t="s">
        <v>21</v>
      </c>
      <c r="G133" s="1091"/>
      <c r="H133" s="1037"/>
      <c r="I133" s="1045"/>
      <c r="J133" s="1046"/>
      <c r="K133" s="1054">
        <v>7096228</v>
      </c>
      <c r="L133" s="1046"/>
      <c r="M133" s="1045"/>
      <c r="N133" s="1046"/>
      <c r="O133" s="1045"/>
      <c r="P133" s="1055"/>
      <c r="Q133" s="1051"/>
    </row>
    <row r="134" spans="1:17" ht="19.5" customHeight="1">
      <c r="A134" s="1034"/>
      <c r="B134" s="1042"/>
      <c r="C134" s="1042"/>
      <c r="D134" s="1036"/>
      <c r="E134" s="1043" t="s">
        <v>22</v>
      </c>
      <c r="F134" s="1043"/>
      <c r="G134" s="1044"/>
      <c r="H134" s="1037"/>
      <c r="I134" s="1045"/>
      <c r="J134" s="1046"/>
      <c r="K134" s="1045"/>
      <c r="L134" s="1046"/>
      <c r="M134" s="1045">
        <f>SUM(K123:K133)</f>
        <v>23668848</v>
      </c>
      <c r="N134" s="1046"/>
      <c r="O134" s="1045"/>
      <c r="P134" s="1200"/>
    </row>
    <row r="135" spans="1:17" ht="19.5" customHeight="1">
      <c r="A135" s="1034"/>
      <c r="B135" s="1042"/>
      <c r="C135" s="1042" t="s">
        <v>596</v>
      </c>
      <c r="D135" s="1036"/>
      <c r="E135" s="1043" t="s">
        <v>23</v>
      </c>
      <c r="F135" s="1043"/>
      <c r="G135" s="1044"/>
      <c r="H135" s="1037"/>
      <c r="I135" s="1045"/>
      <c r="J135" s="1046"/>
      <c r="K135" s="1046"/>
      <c r="L135" s="1046"/>
      <c r="M135" s="1045"/>
      <c r="N135" s="1046"/>
      <c r="O135" s="1045"/>
      <c r="P135" s="1200"/>
    </row>
    <row r="136" spans="1:17" s="1052" customFormat="1" ht="19.5" customHeight="1">
      <c r="A136" s="1049"/>
      <c r="B136" s="1050"/>
      <c r="C136" s="1050"/>
      <c r="D136" s="1050" t="s">
        <v>597</v>
      </c>
      <c r="E136" s="1050"/>
      <c r="F136" s="1048" t="s">
        <v>598</v>
      </c>
      <c r="G136" s="1048"/>
      <c r="H136" s="1037"/>
      <c r="I136" s="1045"/>
      <c r="J136" s="1046"/>
      <c r="K136" s="1054">
        <v>211877</v>
      </c>
      <c r="L136" s="1046"/>
      <c r="M136" s="1045"/>
      <c r="N136" s="1046"/>
      <c r="O136" s="1045"/>
      <c r="P136" s="1055"/>
      <c r="Q136" s="1051"/>
    </row>
    <row r="137" spans="1:17" s="1052" customFormat="1" ht="19.5" customHeight="1">
      <c r="A137" s="1053"/>
      <c r="B137" s="1050"/>
      <c r="C137" s="1050"/>
      <c r="D137" s="1050"/>
      <c r="E137" s="1043" t="s">
        <v>24</v>
      </c>
      <c r="F137" s="1043"/>
      <c r="G137" s="1044"/>
      <c r="H137" s="1037"/>
      <c r="I137" s="1045"/>
      <c r="J137" s="1046"/>
      <c r="K137" s="1045"/>
      <c r="L137" s="1046"/>
      <c r="M137" s="1045">
        <f>SUM(K135:K136)</f>
        <v>211877</v>
      </c>
      <c r="N137" s="1046"/>
      <c r="O137" s="1045"/>
      <c r="P137" s="1055"/>
      <c r="Q137" s="1051"/>
    </row>
    <row r="138" spans="1:17" ht="19.5" customHeight="1">
      <c r="A138" s="1034"/>
      <c r="B138" s="1042"/>
      <c r="C138" s="1042" t="s">
        <v>599</v>
      </c>
      <c r="D138" s="1036"/>
      <c r="E138" s="1043" t="s">
        <v>25</v>
      </c>
      <c r="F138" s="1043"/>
      <c r="G138" s="1044"/>
      <c r="H138" s="1037"/>
      <c r="I138" s="1045"/>
      <c r="J138" s="1046"/>
      <c r="K138" s="1045"/>
      <c r="L138" s="1046"/>
      <c r="M138" s="1045"/>
      <c r="N138" s="1046"/>
      <c r="O138" s="1045"/>
      <c r="P138" s="1200"/>
    </row>
    <row r="139" spans="1:17" s="1052" customFormat="1" ht="19.5" customHeight="1">
      <c r="A139" s="1053"/>
      <c r="B139" s="1050"/>
      <c r="C139" s="1050"/>
      <c r="D139" s="1050" t="s">
        <v>597</v>
      </c>
      <c r="E139" s="1050"/>
      <c r="F139" s="1091" t="s">
        <v>26</v>
      </c>
      <c r="G139" s="1091"/>
      <c r="H139" s="1037"/>
      <c r="I139" s="1045"/>
      <c r="J139" s="1046"/>
      <c r="K139" s="1045">
        <v>34080</v>
      </c>
      <c r="L139" s="1046"/>
      <c r="M139" s="1045"/>
      <c r="N139" s="1046"/>
      <c r="O139" s="1045"/>
      <c r="P139" s="1055"/>
      <c r="Q139" s="1051"/>
    </row>
    <row r="140" spans="1:17" s="1052" customFormat="1" ht="19.5" hidden="1" customHeight="1">
      <c r="A140" s="1053"/>
      <c r="B140" s="1042"/>
      <c r="C140" s="1042"/>
      <c r="D140" s="1050"/>
      <c r="E140" s="1050"/>
      <c r="F140" s="1092"/>
      <c r="G140" s="1092"/>
      <c r="H140" s="1037"/>
      <c r="I140" s="1045"/>
      <c r="J140" s="1046"/>
      <c r="K140" s="1045"/>
      <c r="L140" s="1046"/>
      <c r="M140" s="1045"/>
      <c r="N140" s="1046"/>
      <c r="O140" s="1045"/>
      <c r="P140" s="1055"/>
      <c r="Q140" s="1051"/>
    </row>
    <row r="141" spans="1:17" s="1052" customFormat="1" ht="19.5" customHeight="1">
      <c r="A141" s="1053"/>
      <c r="B141" s="1042"/>
      <c r="C141" s="1042"/>
      <c r="D141" s="1050" t="s">
        <v>591</v>
      </c>
      <c r="E141" s="1050"/>
      <c r="F141" s="1091" t="s">
        <v>291</v>
      </c>
      <c r="G141" s="1091"/>
      <c r="H141" s="1037"/>
      <c r="I141" s="1045"/>
      <c r="J141" s="1046"/>
      <c r="K141" s="1045">
        <v>659776</v>
      </c>
      <c r="L141" s="1046"/>
      <c r="M141" s="1045"/>
      <c r="N141" s="1046"/>
      <c r="O141" s="1045"/>
      <c r="P141" s="1055"/>
      <c r="Q141" s="1051"/>
    </row>
    <row r="142" spans="1:17" s="1052" customFormat="1" ht="19.5" customHeight="1">
      <c r="A142" s="1053"/>
      <c r="B142" s="1042"/>
      <c r="C142" s="1042"/>
      <c r="D142" s="1050" t="s">
        <v>592</v>
      </c>
      <c r="E142" s="1050"/>
      <c r="F142" s="1048" t="s">
        <v>486</v>
      </c>
      <c r="G142" s="1048"/>
      <c r="H142" s="1037"/>
      <c r="I142" s="1045">
        <v>7758</v>
      </c>
      <c r="J142" s="1046"/>
      <c r="K142" s="1045"/>
      <c r="L142" s="1046"/>
      <c r="M142" s="1045"/>
      <c r="N142" s="1046"/>
      <c r="O142" s="1045"/>
      <c r="P142" s="1055"/>
      <c r="Q142" s="1051"/>
    </row>
    <row r="143" spans="1:17" s="1052" customFormat="1" ht="19.5" customHeight="1">
      <c r="A143" s="1053"/>
      <c r="B143" s="1042"/>
      <c r="C143" s="1042"/>
      <c r="D143" s="1050"/>
      <c r="E143" s="1050"/>
      <c r="F143" s="1048" t="s">
        <v>600</v>
      </c>
      <c r="G143" s="1048"/>
      <c r="H143" s="1037"/>
      <c r="I143" s="1054">
        <v>-7758</v>
      </c>
      <c r="J143" s="1046"/>
      <c r="K143" s="1045">
        <v>0</v>
      </c>
      <c r="L143" s="1046"/>
      <c r="M143" s="1045"/>
      <c r="N143" s="1046"/>
      <c r="O143" s="1045"/>
      <c r="P143" s="1055"/>
      <c r="Q143" s="1051"/>
    </row>
    <row r="144" spans="1:17" s="1052" customFormat="1" ht="19.5" customHeight="1">
      <c r="A144" s="1053"/>
      <c r="B144" s="1050"/>
      <c r="C144" s="1050"/>
      <c r="D144" s="1050"/>
      <c r="E144" s="1044"/>
      <c r="F144" s="1044"/>
      <c r="G144" s="1044"/>
      <c r="H144" s="1037"/>
      <c r="I144" s="1045"/>
      <c r="J144" s="1046"/>
      <c r="K144" s="1045"/>
      <c r="L144" s="1046"/>
      <c r="M144" s="1045"/>
      <c r="N144" s="1046"/>
      <c r="O144" s="1045"/>
      <c r="P144" s="1055"/>
      <c r="Q144" s="1051"/>
    </row>
    <row r="145" spans="1:17" s="1052" customFormat="1" ht="18" customHeight="1" thickBot="1">
      <c r="A145" s="1056"/>
      <c r="B145" s="1057"/>
      <c r="C145" s="1057"/>
      <c r="D145" s="1058"/>
      <c r="E145" s="1058"/>
      <c r="F145" s="1059"/>
      <c r="G145" s="1059"/>
      <c r="H145" s="1060"/>
      <c r="I145" s="1061"/>
      <c r="J145" s="1061"/>
      <c r="K145" s="1061"/>
      <c r="L145" s="1061"/>
      <c r="M145" s="1061"/>
      <c r="N145" s="1061"/>
      <c r="O145" s="1061"/>
      <c r="P145" s="1201"/>
      <c r="Q145" s="1051"/>
    </row>
    <row r="146" spans="1:17" s="1052" customFormat="1" ht="9" customHeight="1">
      <c r="A146" s="1063"/>
      <c r="B146" s="1064"/>
      <c r="C146" s="1064"/>
      <c r="D146" s="1065"/>
      <c r="E146" s="1065"/>
      <c r="F146" s="1066"/>
      <c r="G146" s="1066"/>
      <c r="H146" s="1067"/>
      <c r="I146" s="1068"/>
      <c r="J146" s="1068"/>
      <c r="K146" s="1068"/>
      <c r="L146" s="1068"/>
      <c r="M146" s="1068"/>
      <c r="N146" s="1068"/>
      <c r="O146" s="1068"/>
      <c r="P146" s="1202"/>
      <c r="Q146" s="1051"/>
    </row>
    <row r="147" spans="1:17" s="1052" customFormat="1" ht="19.5" customHeight="1">
      <c r="A147" s="1053"/>
      <c r="B147" s="1042"/>
      <c r="C147" s="1042"/>
      <c r="D147" s="1050" t="s">
        <v>593</v>
      </c>
      <c r="E147" s="1050"/>
      <c r="F147" s="1048" t="s">
        <v>487</v>
      </c>
      <c r="G147" s="1048"/>
      <c r="H147" s="1037"/>
      <c r="I147" s="1045">
        <v>26827</v>
      </c>
      <c r="J147" s="1046"/>
      <c r="K147" s="1045"/>
      <c r="L147" s="1046"/>
      <c r="M147" s="1045"/>
      <c r="N147" s="1046"/>
      <c r="O147" s="1045"/>
      <c r="P147" s="1055"/>
      <c r="Q147" s="1051"/>
    </row>
    <row r="148" spans="1:17" s="1052" customFormat="1" ht="19.5" customHeight="1">
      <c r="A148" s="1053"/>
      <c r="B148" s="1042"/>
      <c r="C148" s="1042"/>
      <c r="D148" s="1050"/>
      <c r="E148" s="1050"/>
      <c r="F148" s="1048" t="s">
        <v>27</v>
      </c>
      <c r="G148" s="1048"/>
      <c r="H148" s="1037"/>
      <c r="I148" s="1054">
        <v>-26827</v>
      </c>
      <c r="J148" s="1046"/>
      <c r="K148" s="1054">
        <v>0</v>
      </c>
      <c r="L148" s="1046"/>
      <c r="M148" s="1045"/>
      <c r="N148" s="1046"/>
      <c r="O148" s="1045"/>
      <c r="P148" s="1055"/>
      <c r="Q148" s="1051"/>
    </row>
    <row r="149" spans="1:17" s="1052" customFormat="1" ht="19.5" customHeight="1">
      <c r="A149" s="1053"/>
      <c r="B149" s="1050"/>
      <c r="C149" s="1050"/>
      <c r="D149" s="1050"/>
      <c r="E149" s="1121" t="s">
        <v>29</v>
      </c>
      <c r="F149" s="1121"/>
      <c r="G149" s="1071"/>
      <c r="H149" s="1037"/>
      <c r="I149" s="1045"/>
      <c r="J149" s="1046"/>
      <c r="K149" s="1045"/>
      <c r="L149" s="1046"/>
      <c r="M149" s="1054">
        <f>SUM(K139:K141)</f>
        <v>693856</v>
      </c>
      <c r="N149" s="1046"/>
      <c r="O149" s="1045"/>
      <c r="P149" s="1055"/>
      <c r="Q149" s="1051"/>
    </row>
    <row r="150" spans="1:17" s="1052" customFormat="1" ht="19.5" customHeight="1">
      <c r="A150" s="1053"/>
      <c r="B150" s="1050"/>
      <c r="C150" s="1050"/>
      <c r="D150" s="1050"/>
      <c r="E150" s="1043" t="s">
        <v>28</v>
      </c>
      <c r="F150" s="1043"/>
      <c r="G150" s="1044"/>
      <c r="H150" s="1037"/>
      <c r="I150" s="1045"/>
      <c r="J150" s="1046"/>
      <c r="K150" s="1045"/>
      <c r="L150" s="1046"/>
      <c r="M150" s="1045"/>
      <c r="N150" s="1046"/>
      <c r="O150" s="1045">
        <f>SUM(M122:M149)</f>
        <v>24574581</v>
      </c>
      <c r="P150" s="1055"/>
      <c r="Q150" s="1051"/>
    </row>
    <row r="151" spans="1:17" ht="19.5" customHeight="1">
      <c r="A151" s="1034"/>
      <c r="B151" s="1035" t="s">
        <v>63</v>
      </c>
      <c r="C151" s="1036"/>
      <c r="D151" s="1036"/>
      <c r="E151" s="1036"/>
      <c r="F151" s="1036"/>
      <c r="G151" s="1036"/>
      <c r="H151" s="1037"/>
      <c r="I151" s="1045"/>
      <c r="J151" s="1046"/>
      <c r="K151" s="1045"/>
      <c r="L151" s="1046"/>
      <c r="M151" s="1045"/>
      <c r="N151" s="1046"/>
      <c r="O151" s="1045"/>
      <c r="P151" s="1200"/>
    </row>
    <row r="152" spans="1:17" ht="19.5" customHeight="1">
      <c r="A152" s="1034"/>
      <c r="B152" s="1042"/>
      <c r="C152" s="1042" t="s">
        <v>601</v>
      </c>
      <c r="D152" s="1036"/>
      <c r="E152" s="1043" t="s">
        <v>30</v>
      </c>
      <c r="F152" s="1043"/>
      <c r="G152" s="1044"/>
      <c r="H152" s="1037"/>
      <c r="I152" s="1045"/>
      <c r="J152" s="1046"/>
      <c r="K152" s="1045"/>
      <c r="L152" s="1046"/>
      <c r="M152" s="1045">
        <v>3958856</v>
      </c>
      <c r="N152" s="1046"/>
      <c r="O152" s="1045"/>
      <c r="P152" s="1200"/>
    </row>
    <row r="153" spans="1:17" s="1052" customFormat="1" ht="19.5" customHeight="1">
      <c r="A153" s="1053"/>
      <c r="B153" s="1050"/>
      <c r="C153" s="1072" t="s">
        <v>596</v>
      </c>
      <c r="D153" s="1050"/>
      <c r="E153" s="1043" t="s">
        <v>31</v>
      </c>
      <c r="F153" s="1043"/>
      <c r="G153" s="1044"/>
      <c r="H153" s="1037"/>
      <c r="I153" s="1045"/>
      <c r="J153" s="1046"/>
      <c r="K153" s="1045">
        <v>3710200</v>
      </c>
      <c r="L153" s="1046"/>
      <c r="M153" s="1045"/>
      <c r="N153" s="1046"/>
      <c r="O153" s="1045"/>
      <c r="P153" s="1055"/>
      <c r="Q153" s="1051"/>
    </row>
    <row r="154" spans="1:17" s="1052" customFormat="1" ht="19.5" customHeight="1">
      <c r="A154" s="1053"/>
      <c r="B154" s="1050"/>
      <c r="C154" s="1050"/>
      <c r="D154" s="1050"/>
      <c r="E154" s="1043" t="s">
        <v>27</v>
      </c>
      <c r="F154" s="1043"/>
      <c r="G154" s="1044"/>
      <c r="H154" s="1037"/>
      <c r="I154" s="1045"/>
      <c r="J154" s="1046"/>
      <c r="K154" s="1054">
        <v>-17552</v>
      </c>
      <c r="L154" s="1046"/>
      <c r="M154" s="1045">
        <f>SUM(K153:K154)</f>
        <v>3692648</v>
      </c>
      <c r="N154" s="1046"/>
      <c r="O154" s="1045"/>
      <c r="P154" s="1055"/>
      <c r="Q154" s="1051"/>
    </row>
    <row r="155" spans="1:17" s="1052" customFormat="1" ht="19.5" hidden="1" customHeight="1">
      <c r="A155" s="1053"/>
      <c r="B155" s="1042"/>
      <c r="C155" s="1042"/>
      <c r="D155" s="1050"/>
      <c r="E155" s="1043"/>
      <c r="F155" s="1043"/>
      <c r="G155" s="1044"/>
      <c r="H155" s="1037"/>
      <c r="I155" s="1045"/>
      <c r="J155" s="1046"/>
      <c r="K155" s="1045"/>
      <c r="L155" s="1046"/>
      <c r="M155" s="1045"/>
      <c r="N155" s="1046"/>
      <c r="O155" s="1045"/>
      <c r="P155" s="1055"/>
      <c r="Q155" s="1051"/>
    </row>
    <row r="156" spans="1:17" s="1052" customFormat="1" ht="19.5" customHeight="1">
      <c r="A156" s="1053"/>
      <c r="B156" s="1042"/>
      <c r="C156" s="1042" t="s">
        <v>599</v>
      </c>
      <c r="D156" s="1050"/>
      <c r="E156" s="1043" t="s">
        <v>32</v>
      </c>
      <c r="F156" s="1043"/>
      <c r="G156" s="1044"/>
      <c r="H156" s="1037"/>
      <c r="I156" s="1045"/>
      <c r="J156" s="1046"/>
      <c r="K156" s="1045"/>
      <c r="L156" s="1046"/>
      <c r="M156" s="1045">
        <v>153162</v>
      </c>
      <c r="N156" s="1046"/>
      <c r="O156" s="1045"/>
      <c r="P156" s="1055"/>
      <c r="Q156" s="1051"/>
    </row>
    <row r="157" spans="1:17" s="1052" customFormat="1" ht="19.5" customHeight="1">
      <c r="A157" s="1053"/>
      <c r="B157" s="1050"/>
      <c r="C157" s="1042" t="s">
        <v>602</v>
      </c>
      <c r="D157" s="1050"/>
      <c r="E157" s="1043" t="s">
        <v>294</v>
      </c>
      <c r="F157" s="1043"/>
      <c r="G157" s="1044"/>
      <c r="H157" s="1037"/>
      <c r="I157" s="1045"/>
      <c r="J157" s="1046"/>
      <c r="K157" s="1045"/>
      <c r="L157" s="1046"/>
      <c r="M157" s="1045">
        <v>33144</v>
      </c>
      <c r="N157" s="1046"/>
      <c r="O157" s="1045"/>
      <c r="P157" s="1055"/>
      <c r="Q157" s="1051"/>
    </row>
    <row r="158" spans="1:17" s="1052" customFormat="1" ht="19.5" customHeight="1">
      <c r="A158" s="1053"/>
      <c r="B158" s="1042"/>
      <c r="C158" s="1042" t="s">
        <v>603</v>
      </c>
      <c r="D158" s="1050"/>
      <c r="E158" s="1043" t="s">
        <v>33</v>
      </c>
      <c r="F158" s="1043"/>
      <c r="G158" s="1044"/>
      <c r="H158" s="1037"/>
      <c r="I158" s="1045"/>
      <c r="J158" s="1046"/>
      <c r="K158" s="1045"/>
      <c r="L158" s="1046"/>
      <c r="M158" s="1045">
        <v>884</v>
      </c>
      <c r="N158" s="1046"/>
      <c r="O158" s="1045"/>
      <c r="P158" s="1055"/>
      <c r="Q158" s="1051"/>
    </row>
    <row r="159" spans="1:17" s="1052" customFormat="1" ht="19.5" customHeight="1">
      <c r="A159" s="1053"/>
      <c r="B159" s="1050"/>
      <c r="C159" s="1042" t="s">
        <v>604</v>
      </c>
      <c r="D159" s="1050"/>
      <c r="E159" s="1043" t="s">
        <v>297</v>
      </c>
      <c r="F159" s="1043"/>
      <c r="G159" s="1044"/>
      <c r="H159" s="1037"/>
      <c r="I159" s="1045"/>
      <c r="J159" s="1046"/>
      <c r="K159" s="1045"/>
      <c r="L159" s="1046"/>
      <c r="M159" s="1045">
        <v>7405950</v>
      </c>
      <c r="N159" s="1046"/>
      <c r="O159" s="1045"/>
      <c r="P159" s="1055"/>
      <c r="Q159" s="1051"/>
    </row>
    <row r="160" spans="1:17" s="1052" customFormat="1" ht="19.5" customHeight="1">
      <c r="A160" s="1053"/>
      <c r="B160" s="1050"/>
      <c r="C160" s="1050"/>
      <c r="D160" s="1050"/>
      <c r="E160" s="1043" t="s">
        <v>34</v>
      </c>
      <c r="F160" s="1043"/>
      <c r="G160" s="1044"/>
      <c r="H160" s="1037"/>
      <c r="I160" s="1045"/>
      <c r="J160" s="1046"/>
      <c r="K160" s="1045"/>
      <c r="L160" s="1046"/>
      <c r="M160" s="1093"/>
      <c r="N160" s="1046"/>
      <c r="O160" s="1054">
        <f>SUM(M152:M159)</f>
        <v>15244644</v>
      </c>
      <c r="P160" s="1055"/>
      <c r="Q160" s="1051"/>
    </row>
    <row r="161" spans="1:17" s="1052" customFormat="1" ht="19.5" customHeight="1" thickBot="1">
      <c r="A161" s="1053"/>
      <c r="B161" s="1042"/>
      <c r="C161" s="1042"/>
      <c r="D161" s="1050"/>
      <c r="E161" s="1043" t="s">
        <v>35</v>
      </c>
      <c r="F161" s="1043"/>
      <c r="G161" s="1044"/>
      <c r="H161" s="1037"/>
      <c r="I161" s="1045"/>
      <c r="J161" s="1046"/>
      <c r="K161" s="1045"/>
      <c r="L161" s="1046"/>
      <c r="M161" s="1045"/>
      <c r="N161" s="1046"/>
      <c r="O161" s="1073">
        <f>SUM(O150,O160)</f>
        <v>39819225</v>
      </c>
      <c r="P161" s="1055"/>
      <c r="Q161" s="1051"/>
    </row>
    <row r="162" spans="1:17" s="1052" customFormat="1" ht="19.5" customHeight="1" thickTop="1">
      <c r="A162" s="1053"/>
      <c r="B162" s="1042"/>
      <c r="C162" s="1042"/>
      <c r="D162" s="1050"/>
      <c r="E162" s="1043"/>
      <c r="F162" s="1043"/>
      <c r="G162" s="1044"/>
      <c r="H162" s="1037"/>
      <c r="I162" s="1038"/>
      <c r="J162" s="1039"/>
      <c r="K162" s="1038"/>
      <c r="L162" s="1039"/>
      <c r="M162" s="1038"/>
      <c r="N162" s="1039"/>
      <c r="O162" s="1038"/>
      <c r="P162" s="1055"/>
      <c r="Q162" s="1051"/>
    </row>
    <row r="163" spans="1:17" s="1052" customFormat="1" ht="19.5" customHeight="1">
      <c r="A163" s="1053"/>
      <c r="B163" s="1042"/>
      <c r="C163" s="1042"/>
      <c r="D163" s="1050"/>
      <c r="E163" s="1044"/>
      <c r="F163" s="1044"/>
      <c r="G163" s="1044"/>
      <c r="H163" s="1037"/>
      <c r="I163" s="1038"/>
      <c r="J163" s="1039"/>
      <c r="K163" s="1038"/>
      <c r="L163" s="1039"/>
      <c r="M163" s="1038"/>
      <c r="N163" s="1039"/>
      <c r="O163" s="1038"/>
      <c r="P163" s="1055"/>
      <c r="Q163" s="1051"/>
    </row>
    <row r="164" spans="1:17" s="1052" customFormat="1" ht="19.5" customHeight="1">
      <c r="A164" s="1053"/>
      <c r="B164" s="1042"/>
      <c r="C164" s="1042"/>
      <c r="D164" s="1050"/>
      <c r="E164" s="1044"/>
      <c r="F164" s="1044"/>
      <c r="G164" s="1044"/>
      <c r="H164" s="1037"/>
      <c r="I164" s="1038"/>
      <c r="J164" s="1039"/>
      <c r="K164" s="1038"/>
      <c r="L164" s="1039"/>
      <c r="M164" s="1038"/>
      <c r="N164" s="1039"/>
      <c r="O164" s="1038"/>
      <c r="P164" s="1055"/>
      <c r="Q164" s="1051"/>
    </row>
    <row r="165" spans="1:17" s="1052" customFormat="1" ht="19.5" customHeight="1">
      <c r="A165" s="1053"/>
      <c r="B165" s="1042"/>
      <c r="C165" s="1042"/>
      <c r="D165" s="1050"/>
      <c r="E165" s="1044"/>
      <c r="F165" s="1044"/>
      <c r="G165" s="1044"/>
      <c r="H165" s="1037"/>
      <c r="I165" s="1038"/>
      <c r="J165" s="1039"/>
      <c r="K165" s="1038"/>
      <c r="L165" s="1039"/>
      <c r="M165" s="1038"/>
      <c r="N165" s="1039"/>
      <c r="O165" s="1038"/>
      <c r="P165" s="1055"/>
      <c r="Q165" s="1051"/>
    </row>
    <row r="166" spans="1:17" s="1052" customFormat="1" ht="19.5" customHeight="1">
      <c r="A166" s="1053"/>
      <c r="B166" s="1042"/>
      <c r="C166" s="1042"/>
      <c r="D166" s="1050"/>
      <c r="E166" s="1044"/>
      <c r="F166" s="1044"/>
      <c r="G166" s="1044"/>
      <c r="H166" s="1037"/>
      <c r="I166" s="1038"/>
      <c r="J166" s="1039"/>
      <c r="K166" s="1038"/>
      <c r="L166" s="1039"/>
      <c r="M166" s="1038"/>
      <c r="N166" s="1039"/>
      <c r="O166" s="1038"/>
      <c r="P166" s="1055"/>
      <c r="Q166" s="1051"/>
    </row>
    <row r="167" spans="1:17" s="1052" customFormat="1" ht="19.5" customHeight="1">
      <c r="A167" s="1053"/>
      <c r="B167" s="1042"/>
      <c r="C167" s="1042"/>
      <c r="D167" s="1050"/>
      <c r="E167" s="1044"/>
      <c r="F167" s="1044"/>
      <c r="G167" s="1044"/>
      <c r="H167" s="1037"/>
      <c r="I167" s="1038"/>
      <c r="J167" s="1039"/>
      <c r="K167" s="1038"/>
      <c r="L167" s="1039"/>
      <c r="M167" s="1038"/>
      <c r="N167" s="1039"/>
      <c r="O167" s="1038"/>
      <c r="P167" s="1055"/>
      <c r="Q167" s="1051"/>
    </row>
    <row r="168" spans="1:17" s="1052" customFormat="1" ht="19.5" customHeight="1">
      <c r="A168" s="1053"/>
      <c r="B168" s="1042"/>
      <c r="C168" s="1042"/>
      <c r="D168" s="1050"/>
      <c r="E168" s="1044"/>
      <c r="F168" s="1044"/>
      <c r="G168" s="1044"/>
      <c r="H168" s="1037"/>
      <c r="I168" s="1038"/>
      <c r="J168" s="1039"/>
      <c r="K168" s="1038"/>
      <c r="L168" s="1039"/>
      <c r="M168" s="1038"/>
      <c r="N168" s="1039"/>
      <c r="O168" s="1038"/>
      <c r="P168" s="1055"/>
      <c r="Q168" s="1051"/>
    </row>
    <row r="169" spans="1:17" s="1052" customFormat="1" ht="19.5" customHeight="1">
      <c r="A169" s="1053"/>
      <c r="B169" s="1042"/>
      <c r="C169" s="1042"/>
      <c r="D169" s="1050"/>
      <c r="E169" s="1044"/>
      <c r="F169" s="1044"/>
      <c r="G169" s="1044"/>
      <c r="H169" s="1037"/>
      <c r="I169" s="1038"/>
      <c r="J169" s="1039"/>
      <c r="K169" s="1038"/>
      <c r="L169" s="1039"/>
      <c r="M169" s="1038"/>
      <c r="N169" s="1039"/>
      <c r="O169" s="1038"/>
      <c r="P169" s="1055"/>
      <c r="Q169" s="1051"/>
    </row>
    <row r="170" spans="1:17" s="1052" customFormat="1" ht="19.5" customHeight="1">
      <c r="A170" s="1053"/>
      <c r="B170" s="1042"/>
      <c r="C170" s="1042"/>
      <c r="D170" s="1050"/>
      <c r="E170" s="1044"/>
      <c r="F170" s="1044"/>
      <c r="G170" s="1044"/>
      <c r="H170" s="1037"/>
      <c r="I170" s="1038"/>
      <c r="J170" s="1039"/>
      <c r="K170" s="1038"/>
      <c r="L170" s="1039"/>
      <c r="M170" s="1038"/>
      <c r="N170" s="1039"/>
      <c r="O170" s="1038"/>
      <c r="P170" s="1055"/>
      <c r="Q170" s="1051"/>
    </row>
    <row r="171" spans="1:17" s="1052" customFormat="1" ht="19.5" customHeight="1">
      <c r="A171" s="1053"/>
      <c r="B171" s="1042"/>
      <c r="C171" s="1042"/>
      <c r="D171" s="1050"/>
      <c r="E171" s="1044"/>
      <c r="F171" s="1044"/>
      <c r="G171" s="1044"/>
      <c r="H171" s="1037"/>
      <c r="I171" s="1038"/>
      <c r="J171" s="1039"/>
      <c r="K171" s="1038"/>
      <c r="L171" s="1039"/>
      <c r="M171" s="1038"/>
      <c r="N171" s="1039"/>
      <c r="O171" s="1038"/>
      <c r="P171" s="1055"/>
      <c r="Q171" s="1051"/>
    </row>
    <row r="172" spans="1:17" s="1052" customFormat="1" ht="19.5" customHeight="1">
      <c r="A172" s="1053"/>
      <c r="B172" s="1042"/>
      <c r="C172" s="1042"/>
      <c r="D172" s="1050"/>
      <c r="E172" s="1044"/>
      <c r="F172" s="1044"/>
      <c r="G172" s="1044"/>
      <c r="H172" s="1037"/>
      <c r="I172" s="1038"/>
      <c r="J172" s="1039"/>
      <c r="K172" s="1038"/>
      <c r="L172" s="1039"/>
      <c r="M172" s="1038"/>
      <c r="N172" s="1039"/>
      <c r="O172" s="1038"/>
      <c r="P172" s="1055"/>
      <c r="Q172" s="1051"/>
    </row>
    <row r="173" spans="1:17" s="1052" customFormat="1" ht="19.5" customHeight="1">
      <c r="A173" s="1053"/>
      <c r="B173" s="1042"/>
      <c r="C173" s="1042"/>
      <c r="D173" s="1050"/>
      <c r="E173" s="1044"/>
      <c r="F173" s="1044"/>
      <c r="G173" s="1044"/>
      <c r="H173" s="1037"/>
      <c r="I173" s="1038"/>
      <c r="J173" s="1039"/>
      <c r="K173" s="1038"/>
      <c r="L173" s="1039"/>
      <c r="M173" s="1038"/>
      <c r="N173" s="1039"/>
      <c r="O173" s="1038"/>
      <c r="P173" s="1055"/>
      <c r="Q173" s="1051"/>
    </row>
    <row r="174" spans="1:17" s="1052" customFormat="1" ht="19.5" customHeight="1">
      <c r="A174" s="1053"/>
      <c r="B174" s="1134"/>
      <c r="C174" s="1134"/>
      <c r="D174" s="1099"/>
      <c r="E174" s="1135"/>
      <c r="F174" s="1135"/>
      <c r="G174" s="1136"/>
      <c r="H174" s="1037"/>
      <c r="I174" s="1038"/>
      <c r="J174" s="1039"/>
      <c r="K174" s="1038"/>
      <c r="L174" s="1039"/>
      <c r="M174" s="1038"/>
      <c r="N174" s="1039"/>
      <c r="O174" s="1038"/>
      <c r="P174" s="1055"/>
      <c r="Q174" s="1051"/>
    </row>
    <row r="175" spans="1:17" s="654" customFormat="1" ht="9" customHeight="1" thickBot="1">
      <c r="A175" s="1074"/>
      <c r="B175" s="1075"/>
      <c r="C175" s="1075"/>
      <c r="D175" s="1076"/>
      <c r="E175" s="1076"/>
      <c r="F175" s="1077"/>
      <c r="G175" s="1077"/>
      <c r="H175" s="1076"/>
      <c r="I175" s="1078"/>
      <c r="J175" s="1078"/>
      <c r="K175" s="1078"/>
      <c r="L175" s="1078"/>
      <c r="M175" s="1078"/>
      <c r="N175" s="1078"/>
      <c r="O175" s="1078"/>
      <c r="P175" s="1209"/>
      <c r="Q175" s="1051"/>
    </row>
    <row r="176" spans="1:17" s="654" customFormat="1" ht="9" customHeight="1">
      <c r="A176" s="1081"/>
      <c r="B176" s="1082"/>
      <c r="C176" s="1082"/>
      <c r="D176" s="1083"/>
      <c r="E176" s="1083"/>
      <c r="F176" s="1084"/>
      <c r="G176" s="1084"/>
      <c r="H176" s="1083"/>
      <c r="I176" s="1085"/>
      <c r="J176" s="1085"/>
      <c r="K176" s="1085"/>
      <c r="L176" s="1085"/>
      <c r="M176" s="1085"/>
      <c r="N176" s="1085"/>
      <c r="O176" s="1085"/>
      <c r="P176" s="1205"/>
      <c r="Q176" s="1080"/>
    </row>
    <row r="177" spans="1:17" s="1030" customFormat="1" ht="19.5" customHeight="1">
      <c r="A177" s="1031" t="s">
        <v>36</v>
      </c>
      <c r="B177" s="1032"/>
      <c r="C177" s="1032"/>
      <c r="D177" s="1032"/>
      <c r="E177" s="1032"/>
      <c r="F177" s="1032"/>
      <c r="G177" s="1032"/>
      <c r="H177" s="1032"/>
      <c r="I177" s="1032"/>
      <c r="J177" s="1032"/>
      <c r="K177" s="1032"/>
      <c r="L177" s="1032"/>
      <c r="M177" s="1032"/>
      <c r="N177" s="1032"/>
      <c r="O177" s="1032"/>
      <c r="P177" s="1033"/>
      <c r="Q177" s="1018"/>
    </row>
    <row r="178" spans="1:17" ht="19.5" customHeight="1">
      <c r="A178" s="1034"/>
      <c r="B178" s="1035" t="s">
        <v>64</v>
      </c>
      <c r="C178" s="1036"/>
      <c r="D178" s="1036"/>
      <c r="E178" s="1036"/>
      <c r="F178" s="1036"/>
      <c r="G178" s="1036"/>
      <c r="H178" s="1037"/>
      <c r="I178" s="1038"/>
      <c r="J178" s="1039"/>
      <c r="K178" s="1038"/>
      <c r="L178" s="1039"/>
      <c r="M178" s="1038"/>
      <c r="N178" s="1039"/>
      <c r="O178" s="1038"/>
      <c r="P178" s="1200"/>
    </row>
    <row r="179" spans="1:17" ht="19.5" customHeight="1">
      <c r="A179" s="1034"/>
      <c r="B179" s="1042"/>
      <c r="C179" s="1042" t="s">
        <v>601</v>
      </c>
      <c r="D179" s="1036"/>
      <c r="E179" s="1043" t="s">
        <v>37</v>
      </c>
      <c r="F179" s="1043"/>
      <c r="G179" s="1044"/>
      <c r="H179" s="1037"/>
      <c r="I179" s="1045"/>
      <c r="J179" s="1046"/>
      <c r="K179" s="1045"/>
      <c r="L179" s="1046"/>
      <c r="M179" s="1045"/>
      <c r="N179" s="1046"/>
      <c r="O179" s="1045"/>
      <c r="P179" s="1200"/>
    </row>
    <row r="180" spans="1:17" ht="30" customHeight="1">
      <c r="A180" s="1047"/>
      <c r="B180" s="1042"/>
      <c r="C180" s="1042"/>
      <c r="D180" s="1095" t="s">
        <v>597</v>
      </c>
      <c r="E180" s="1036"/>
      <c r="F180" s="1122" t="s">
        <v>67</v>
      </c>
      <c r="G180" s="1122"/>
      <c r="H180" s="1037"/>
      <c r="I180" s="1045"/>
      <c r="J180" s="1046"/>
      <c r="K180" s="1054">
        <v>14627049</v>
      </c>
      <c r="L180" s="1046"/>
      <c r="M180" s="1045"/>
      <c r="N180" s="1046"/>
      <c r="O180" s="1045"/>
      <c r="P180" s="1200"/>
    </row>
    <row r="181" spans="1:17" s="1052" customFormat="1" ht="19.5" customHeight="1">
      <c r="A181" s="1053"/>
      <c r="B181" s="1042"/>
      <c r="C181" s="1042"/>
      <c r="D181" s="1050"/>
      <c r="E181" s="1089" t="s">
        <v>38</v>
      </c>
      <c r="F181" s="1089"/>
      <c r="G181" s="1090"/>
      <c r="H181" s="1037"/>
      <c r="I181" s="1045"/>
      <c r="J181" s="1046"/>
      <c r="K181" s="1045"/>
      <c r="L181" s="1046"/>
      <c r="M181" s="1045">
        <f>SUM(K179:K180)</f>
        <v>14627049</v>
      </c>
      <c r="N181" s="1046"/>
      <c r="O181" s="1045"/>
      <c r="P181" s="1055"/>
      <c r="Q181" s="1051"/>
    </row>
    <row r="182" spans="1:17" ht="19.5" customHeight="1">
      <c r="A182" s="1034"/>
      <c r="B182" s="1042"/>
      <c r="C182" s="1042" t="s">
        <v>596</v>
      </c>
      <c r="D182" s="1036"/>
      <c r="E182" s="1043" t="s">
        <v>39</v>
      </c>
      <c r="F182" s="1043"/>
      <c r="G182" s="1044"/>
      <c r="H182" s="1037"/>
      <c r="I182" s="1045"/>
      <c r="J182" s="1046"/>
      <c r="K182" s="1045"/>
      <c r="L182" s="1046"/>
      <c r="M182" s="1045"/>
      <c r="N182" s="1046"/>
      <c r="O182" s="1045"/>
      <c r="P182" s="1200"/>
    </row>
    <row r="183" spans="1:17" ht="19.5" customHeight="1">
      <c r="A183" s="1047"/>
      <c r="B183" s="1042"/>
      <c r="C183" s="1042"/>
      <c r="D183" s="1036" t="s">
        <v>597</v>
      </c>
      <c r="E183" s="1036"/>
      <c r="F183" s="1043" t="s">
        <v>40</v>
      </c>
      <c r="G183" s="1043"/>
      <c r="H183" s="1037"/>
      <c r="I183" s="1045"/>
      <c r="J183" s="1046"/>
      <c r="K183" s="1054">
        <v>4592139</v>
      </c>
      <c r="L183" s="1046"/>
      <c r="M183" s="1045"/>
      <c r="N183" s="1046"/>
      <c r="O183" s="1045"/>
      <c r="P183" s="1200"/>
    </row>
    <row r="184" spans="1:17" s="1052" customFormat="1" ht="19.5" hidden="1" customHeight="1">
      <c r="A184" s="1049"/>
      <c r="B184" s="1050"/>
      <c r="C184" s="1050"/>
      <c r="D184" s="1050" t="s">
        <v>591</v>
      </c>
      <c r="E184" s="1050"/>
      <c r="F184" s="1091" t="s">
        <v>41</v>
      </c>
      <c r="G184" s="1091"/>
      <c r="H184" s="1037"/>
      <c r="I184" s="1045"/>
      <c r="J184" s="1046"/>
      <c r="K184" s="1054"/>
      <c r="L184" s="1046"/>
      <c r="M184" s="1045"/>
      <c r="N184" s="1046"/>
      <c r="O184" s="1045"/>
      <c r="P184" s="1055"/>
      <c r="Q184" s="1051"/>
    </row>
    <row r="185" spans="1:17" s="1052" customFormat="1" ht="19.5" customHeight="1">
      <c r="A185" s="1049"/>
      <c r="B185" s="1050"/>
      <c r="C185" s="1050"/>
      <c r="D185" s="1050"/>
      <c r="E185" s="1089" t="s">
        <v>42</v>
      </c>
      <c r="F185" s="1089"/>
      <c r="G185" s="1090"/>
      <c r="H185" s="1037"/>
      <c r="I185" s="1045"/>
      <c r="J185" s="1046"/>
      <c r="K185" s="1045"/>
      <c r="L185" s="1046"/>
      <c r="M185" s="1054">
        <f>SUM(K182:K184)</f>
        <v>4592139</v>
      </c>
      <c r="N185" s="1046"/>
      <c r="O185" s="1045"/>
      <c r="P185" s="1055"/>
      <c r="Q185" s="1051"/>
    </row>
    <row r="186" spans="1:17" s="1052" customFormat="1" ht="19.5" customHeight="1">
      <c r="A186" s="1053"/>
      <c r="B186" s="1050"/>
      <c r="C186" s="1050"/>
      <c r="D186" s="1050"/>
      <c r="E186" s="1091" t="s">
        <v>47</v>
      </c>
      <c r="F186" s="1091"/>
      <c r="G186" s="1092"/>
      <c r="H186" s="1037"/>
      <c r="I186" s="1045"/>
      <c r="J186" s="1046"/>
      <c r="K186" s="1045"/>
      <c r="L186" s="1046"/>
      <c r="M186" s="1093"/>
      <c r="N186" s="1046"/>
      <c r="O186" s="1045">
        <f>SUM(M178:M185)</f>
        <v>19219188</v>
      </c>
      <c r="P186" s="1055"/>
      <c r="Q186" s="1051"/>
    </row>
    <row r="187" spans="1:17" ht="19.5" customHeight="1">
      <c r="A187" s="1034"/>
      <c r="B187" s="1035" t="s">
        <v>65</v>
      </c>
      <c r="C187" s="1036"/>
      <c r="D187" s="1036"/>
      <c r="E187" s="1036"/>
      <c r="F187" s="1036"/>
      <c r="G187" s="1036"/>
      <c r="H187" s="1037"/>
      <c r="I187" s="1045"/>
      <c r="J187" s="1046"/>
      <c r="K187" s="1045"/>
      <c r="L187" s="1046"/>
      <c r="M187" s="1045"/>
      <c r="N187" s="1046"/>
      <c r="O187" s="1094"/>
      <c r="P187" s="1200"/>
    </row>
    <row r="188" spans="1:17" ht="19.5" customHeight="1">
      <c r="A188" s="1034"/>
      <c r="B188" s="1042"/>
      <c r="C188" s="1042" t="s">
        <v>601</v>
      </c>
      <c r="D188" s="1036"/>
      <c r="E188" s="1043" t="s">
        <v>37</v>
      </c>
      <c r="F188" s="1043"/>
      <c r="G188" s="1044"/>
      <c r="H188" s="1037"/>
      <c r="I188" s="1045"/>
      <c r="J188" s="1046"/>
      <c r="K188" s="1045"/>
      <c r="L188" s="1046"/>
      <c r="M188" s="1045"/>
      <c r="N188" s="1046"/>
      <c r="O188" s="1045"/>
      <c r="P188" s="1200"/>
    </row>
    <row r="189" spans="1:17" s="1052" customFormat="1" ht="30" customHeight="1">
      <c r="A189" s="1053"/>
      <c r="B189" s="1050"/>
      <c r="C189" s="1050"/>
      <c r="D189" s="1095" t="s">
        <v>597</v>
      </c>
      <c r="E189" s="1036"/>
      <c r="F189" s="1122" t="s">
        <v>67</v>
      </c>
      <c r="G189" s="1122"/>
      <c r="H189" s="1037"/>
      <c r="I189" s="1045"/>
      <c r="J189" s="1046"/>
      <c r="K189" s="1054">
        <v>985834</v>
      </c>
      <c r="L189" s="1046"/>
      <c r="M189" s="1045"/>
      <c r="N189" s="1046"/>
      <c r="O189" s="1045"/>
      <c r="P189" s="1055"/>
      <c r="Q189" s="1051"/>
    </row>
    <row r="190" spans="1:17" s="1052" customFormat="1" ht="19.5" customHeight="1">
      <c r="A190" s="1053"/>
      <c r="B190" s="1042"/>
      <c r="C190" s="1042"/>
      <c r="D190" s="1050"/>
      <c r="E190" s="1089" t="s">
        <v>38</v>
      </c>
      <c r="F190" s="1089"/>
      <c r="G190" s="1090"/>
      <c r="H190" s="1037"/>
      <c r="I190" s="1045"/>
      <c r="J190" s="1046"/>
      <c r="K190" s="1045"/>
      <c r="L190" s="1046"/>
      <c r="M190" s="1045">
        <f>SUM(K189)</f>
        <v>985834</v>
      </c>
      <c r="N190" s="1046"/>
      <c r="O190" s="1045"/>
      <c r="P190" s="1055"/>
      <c r="Q190" s="1051"/>
    </row>
    <row r="191" spans="1:17" ht="19.5" customHeight="1">
      <c r="A191" s="1034"/>
      <c r="B191" s="1042"/>
      <c r="C191" s="1042" t="s">
        <v>399</v>
      </c>
      <c r="D191" s="1036"/>
      <c r="E191" s="1043" t="s">
        <v>43</v>
      </c>
      <c r="F191" s="1043"/>
      <c r="G191" s="1044"/>
      <c r="H191" s="1037"/>
      <c r="I191" s="1045"/>
      <c r="J191" s="1046"/>
      <c r="K191" s="1045"/>
      <c r="L191" s="1046"/>
      <c r="M191" s="1045">
        <v>5330169</v>
      </c>
      <c r="N191" s="1046"/>
      <c r="O191" s="1045"/>
      <c r="P191" s="1200"/>
    </row>
    <row r="192" spans="1:17" ht="19.5" customHeight="1">
      <c r="A192" s="1034"/>
      <c r="B192" s="1042"/>
      <c r="C192" s="1042" t="s">
        <v>400</v>
      </c>
      <c r="D192" s="1036"/>
      <c r="E192" s="1043" t="s">
        <v>44</v>
      </c>
      <c r="F192" s="1043"/>
      <c r="G192" s="1044"/>
      <c r="H192" s="1037"/>
      <c r="I192" s="1045"/>
      <c r="J192" s="1046"/>
      <c r="K192" s="1045"/>
      <c r="L192" s="1046"/>
      <c r="M192" s="1045">
        <v>55409</v>
      </c>
      <c r="N192" s="1046"/>
      <c r="O192" s="1045"/>
      <c r="P192" s="1200"/>
    </row>
    <row r="193" spans="1:17" ht="19.5" customHeight="1">
      <c r="A193" s="1034"/>
      <c r="B193" s="1042"/>
      <c r="C193" s="1042" t="s">
        <v>402</v>
      </c>
      <c r="D193" s="1036"/>
      <c r="E193" s="1043" t="s">
        <v>39</v>
      </c>
      <c r="F193" s="1043"/>
      <c r="G193" s="1044"/>
      <c r="H193" s="1037"/>
      <c r="I193" s="1045"/>
      <c r="J193" s="1046"/>
      <c r="K193" s="1045"/>
      <c r="L193" s="1046"/>
      <c r="M193" s="1045"/>
      <c r="N193" s="1046"/>
      <c r="O193" s="1045"/>
      <c r="P193" s="1200"/>
    </row>
    <row r="194" spans="1:17" ht="19.5" customHeight="1">
      <c r="A194" s="1034"/>
      <c r="B194" s="1042"/>
      <c r="C194" s="1042"/>
      <c r="D194" s="1036" t="s">
        <v>393</v>
      </c>
      <c r="E194" s="1036"/>
      <c r="F194" s="1043" t="s">
        <v>45</v>
      </c>
      <c r="G194" s="1043"/>
      <c r="H194" s="1037"/>
      <c r="I194" s="1045"/>
      <c r="J194" s="1046"/>
      <c r="K194" s="1054">
        <v>776434</v>
      </c>
      <c r="L194" s="1046"/>
      <c r="M194" s="1045"/>
      <c r="N194" s="1046"/>
      <c r="O194" s="1045"/>
      <c r="P194" s="1200"/>
    </row>
    <row r="195" spans="1:17" ht="19.5" customHeight="1">
      <c r="A195" s="1034"/>
      <c r="B195" s="1042"/>
      <c r="C195" s="1042"/>
      <c r="D195" s="1036"/>
      <c r="E195" s="1043" t="s">
        <v>42</v>
      </c>
      <c r="F195" s="1043"/>
      <c r="G195" s="1044"/>
      <c r="H195" s="1037"/>
      <c r="I195" s="1045"/>
      <c r="J195" s="1046"/>
      <c r="K195" s="1045"/>
      <c r="L195" s="1046"/>
      <c r="M195" s="1045">
        <f>SUM(K194)</f>
        <v>776434</v>
      </c>
      <c r="N195" s="1046"/>
      <c r="O195" s="1045"/>
      <c r="P195" s="1200"/>
    </row>
    <row r="196" spans="1:17" ht="19.5" customHeight="1">
      <c r="A196" s="1034"/>
      <c r="B196" s="1042"/>
      <c r="C196" s="1042" t="s">
        <v>605</v>
      </c>
      <c r="D196" s="1036"/>
      <c r="E196" s="1043" t="s">
        <v>300</v>
      </c>
      <c r="F196" s="1043"/>
      <c r="G196" s="1044"/>
      <c r="H196" s="1037"/>
      <c r="I196" s="1045"/>
      <c r="J196" s="1046"/>
      <c r="K196" s="1045"/>
      <c r="L196" s="1046"/>
      <c r="M196" s="1045">
        <v>6100</v>
      </c>
      <c r="N196" s="1046"/>
      <c r="O196" s="1045"/>
      <c r="P196" s="1200"/>
    </row>
    <row r="197" spans="1:17" ht="19.5" customHeight="1">
      <c r="A197" s="1034"/>
      <c r="B197" s="1042"/>
      <c r="C197" s="1042"/>
      <c r="D197" s="1036"/>
      <c r="E197" s="1043" t="s">
        <v>46</v>
      </c>
      <c r="F197" s="1043"/>
      <c r="G197" s="1044"/>
      <c r="H197" s="1037"/>
      <c r="I197" s="1045"/>
      <c r="J197" s="1046"/>
      <c r="K197" s="1045"/>
      <c r="L197" s="1046"/>
      <c r="M197" s="1093"/>
      <c r="N197" s="1046"/>
      <c r="O197" s="1045">
        <f>SUM(M187:M196)</f>
        <v>7153946</v>
      </c>
      <c r="P197" s="1200"/>
    </row>
    <row r="198" spans="1:17" ht="19.5" customHeight="1">
      <c r="A198" s="1034"/>
      <c r="B198" s="1035" t="s">
        <v>66</v>
      </c>
      <c r="C198" s="1036"/>
      <c r="D198" s="1036"/>
      <c r="E198" s="1036"/>
      <c r="F198" s="1036"/>
      <c r="G198" s="1036"/>
      <c r="H198" s="579"/>
      <c r="I198" s="1096"/>
      <c r="J198" s="1097"/>
      <c r="K198" s="1096"/>
      <c r="L198" s="1097"/>
      <c r="M198" s="1096"/>
      <c r="N198" s="1097"/>
      <c r="O198" s="1096"/>
      <c r="P198" s="1200"/>
    </row>
    <row r="199" spans="1:17" ht="19.5" customHeight="1">
      <c r="A199" s="1034"/>
      <c r="B199" s="1042"/>
      <c r="C199" s="1042" t="s">
        <v>606</v>
      </c>
      <c r="D199" s="1036"/>
      <c r="E199" s="1043" t="s">
        <v>48</v>
      </c>
      <c r="F199" s="1043"/>
      <c r="G199" s="1044"/>
      <c r="H199" s="579"/>
      <c r="I199" s="1096"/>
      <c r="J199" s="1097"/>
      <c r="K199" s="1097"/>
      <c r="L199" s="1097"/>
      <c r="M199" s="1096"/>
      <c r="N199" s="1097"/>
      <c r="O199" s="1096"/>
      <c r="P199" s="1200"/>
    </row>
    <row r="200" spans="1:17" s="1052" customFormat="1" ht="19.5" customHeight="1">
      <c r="A200" s="1049"/>
      <c r="B200" s="1050"/>
      <c r="C200" s="1050"/>
      <c r="D200" s="1050" t="s">
        <v>587</v>
      </c>
      <c r="E200" s="1050"/>
      <c r="F200" s="1091" t="s">
        <v>301</v>
      </c>
      <c r="G200" s="1091"/>
      <c r="H200" s="1099"/>
      <c r="I200" s="1096">
        <v>3790805</v>
      </c>
      <c r="J200" s="1097"/>
      <c r="K200" s="1096"/>
      <c r="L200" s="1097"/>
      <c r="M200" s="1096"/>
      <c r="N200" s="1097"/>
      <c r="O200" s="1096"/>
      <c r="P200" s="1055"/>
      <c r="Q200" s="1051"/>
    </row>
    <row r="201" spans="1:17" s="1052" customFormat="1" ht="19.5" customHeight="1">
      <c r="A201" s="1053"/>
      <c r="B201" s="1042"/>
      <c r="C201" s="1042"/>
      <c r="D201" s="1050"/>
      <c r="E201" s="1050"/>
      <c r="F201" s="1091" t="s">
        <v>49</v>
      </c>
      <c r="G201" s="1091"/>
      <c r="H201" s="1099"/>
      <c r="I201" s="1110">
        <v>-1758389</v>
      </c>
      <c r="J201" s="1097"/>
      <c r="K201" s="1096">
        <f>SUM(I200:I201)</f>
        <v>2032416</v>
      </c>
      <c r="L201" s="1097"/>
      <c r="M201" s="1096"/>
      <c r="N201" s="1097"/>
      <c r="O201" s="1096"/>
      <c r="P201" s="1055"/>
      <c r="Q201" s="1051"/>
    </row>
    <row r="202" spans="1:17" s="1052" customFormat="1" ht="19.5" customHeight="1">
      <c r="A202" s="1049"/>
      <c r="B202" s="1050"/>
      <c r="C202" s="1050"/>
      <c r="D202" s="1050" t="s">
        <v>607</v>
      </c>
      <c r="E202" s="1050"/>
      <c r="F202" s="1091" t="s">
        <v>302</v>
      </c>
      <c r="G202" s="1091"/>
      <c r="H202" s="1099"/>
      <c r="I202" s="1096">
        <v>1649140</v>
      </c>
      <c r="J202" s="1097"/>
      <c r="K202" s="1096"/>
      <c r="L202" s="1097"/>
      <c r="M202" s="1096"/>
      <c r="N202" s="1097"/>
      <c r="O202" s="1096"/>
      <c r="P202" s="1055"/>
      <c r="Q202" s="1051"/>
    </row>
    <row r="203" spans="1:17" s="1052" customFormat="1" ht="19.5" customHeight="1">
      <c r="A203" s="1053"/>
      <c r="B203" s="1042"/>
      <c r="C203" s="1042"/>
      <c r="D203" s="1050"/>
      <c r="E203" s="1050"/>
      <c r="F203" s="1092"/>
      <c r="G203" s="1092"/>
      <c r="H203" s="1099"/>
      <c r="I203" s="1096"/>
      <c r="J203" s="1097"/>
      <c r="K203" s="1096"/>
      <c r="L203" s="1097"/>
      <c r="M203" s="1096"/>
      <c r="N203" s="1097"/>
      <c r="O203" s="1096"/>
      <c r="P203" s="1055"/>
      <c r="Q203" s="1051"/>
    </row>
    <row r="204" spans="1:17" s="1052" customFormat="1" ht="9" customHeight="1" thickBot="1">
      <c r="A204" s="1056"/>
      <c r="B204" s="1057"/>
      <c r="C204" s="1057"/>
      <c r="D204" s="1058"/>
      <c r="E204" s="1058"/>
      <c r="F204" s="1059"/>
      <c r="G204" s="1059"/>
      <c r="H204" s="1060"/>
      <c r="I204" s="1061"/>
      <c r="J204" s="1061"/>
      <c r="K204" s="1061"/>
      <c r="L204" s="1061"/>
      <c r="M204" s="1061"/>
      <c r="N204" s="1061"/>
      <c r="O204" s="1061"/>
      <c r="P204" s="1201"/>
      <c r="Q204" s="1051"/>
    </row>
    <row r="205" spans="1:17" s="1052" customFormat="1" ht="9" customHeight="1">
      <c r="A205" s="1063"/>
      <c r="B205" s="1064"/>
      <c r="C205" s="1064"/>
      <c r="D205" s="1065"/>
      <c r="E205" s="1065"/>
      <c r="F205" s="1066"/>
      <c r="G205" s="1066"/>
      <c r="H205" s="1106"/>
      <c r="I205" s="1068"/>
      <c r="J205" s="1068"/>
      <c r="K205" s="1068"/>
      <c r="L205" s="1068"/>
      <c r="M205" s="1068"/>
      <c r="N205" s="1068"/>
      <c r="O205" s="1068"/>
      <c r="P205" s="1202"/>
      <c r="Q205" s="1051"/>
    </row>
    <row r="206" spans="1:17" s="1052" customFormat="1" ht="19.5" customHeight="1">
      <c r="A206" s="1053"/>
      <c r="B206" s="1042"/>
      <c r="C206" s="1042"/>
      <c r="D206" s="1050"/>
      <c r="E206" s="1050"/>
      <c r="F206" s="1091" t="s">
        <v>49</v>
      </c>
      <c r="G206" s="1091"/>
      <c r="H206" s="1099"/>
      <c r="I206" s="1110">
        <v>-931525</v>
      </c>
      <c r="J206" s="1097"/>
      <c r="K206" s="1096">
        <v>717615</v>
      </c>
      <c r="L206" s="1097"/>
      <c r="M206" s="1096"/>
      <c r="N206" s="1097"/>
      <c r="O206" s="1096"/>
      <c r="P206" s="1055"/>
      <c r="Q206" s="1051"/>
    </row>
    <row r="207" spans="1:17" s="1052" customFormat="1" ht="19.5" customHeight="1">
      <c r="A207" s="1049"/>
      <c r="B207" s="1050"/>
      <c r="C207" s="1050"/>
      <c r="D207" s="1050" t="s">
        <v>608</v>
      </c>
      <c r="E207" s="1050"/>
      <c r="F207" s="1091" t="s">
        <v>243</v>
      </c>
      <c r="G207" s="1091"/>
      <c r="H207" s="1099"/>
      <c r="I207" s="1096">
        <v>122448</v>
      </c>
      <c r="J207" s="1097"/>
      <c r="K207" s="1096"/>
      <c r="L207" s="1097"/>
      <c r="M207" s="1096"/>
      <c r="N207" s="1097"/>
      <c r="O207" s="1096"/>
      <c r="P207" s="1055"/>
      <c r="Q207" s="1051"/>
    </row>
    <row r="208" spans="1:17" s="1052" customFormat="1" ht="19.5" customHeight="1">
      <c r="A208" s="1053"/>
      <c r="B208" s="1042"/>
      <c r="C208" s="1042"/>
      <c r="D208" s="1050"/>
      <c r="E208" s="1050"/>
      <c r="F208" s="1091" t="s">
        <v>49</v>
      </c>
      <c r="G208" s="1091"/>
      <c r="H208" s="1099"/>
      <c r="I208" s="1110">
        <v>-107002</v>
      </c>
      <c r="J208" s="1097"/>
      <c r="K208" s="1110">
        <f>SUM(I207:I208)</f>
        <v>15446</v>
      </c>
      <c r="L208" s="1097"/>
      <c r="M208" s="1096"/>
      <c r="N208" s="1097"/>
      <c r="O208" s="1096"/>
      <c r="P208" s="1055"/>
      <c r="Q208" s="1051"/>
    </row>
    <row r="209" spans="1:17" s="1052" customFormat="1" ht="19.5" hidden="1" customHeight="1">
      <c r="A209" s="1049"/>
      <c r="B209" s="1050"/>
      <c r="C209" s="1050"/>
      <c r="D209" s="1050"/>
      <c r="E209" s="1050"/>
      <c r="F209" s="1092"/>
      <c r="G209" s="1092"/>
      <c r="H209" s="1099"/>
      <c r="I209" s="1096"/>
      <c r="J209" s="1097"/>
      <c r="K209" s="1096"/>
      <c r="L209" s="1097"/>
      <c r="M209" s="1096"/>
      <c r="N209" s="1097"/>
      <c r="O209" s="1096"/>
      <c r="P209" s="1055"/>
      <c r="Q209" s="1051"/>
    </row>
    <row r="210" spans="1:17" s="1052" customFormat="1" ht="19.5" hidden="1" customHeight="1">
      <c r="A210" s="1053"/>
      <c r="B210" s="1042"/>
      <c r="C210" s="1042"/>
      <c r="D210" s="1050"/>
      <c r="E210" s="1050"/>
      <c r="F210" s="1092"/>
      <c r="G210" s="1092"/>
      <c r="H210" s="1099"/>
      <c r="I210" s="1096"/>
      <c r="J210" s="1097"/>
      <c r="K210" s="1096"/>
      <c r="L210" s="1097"/>
      <c r="M210" s="1096"/>
      <c r="N210" s="1097"/>
      <c r="O210" s="1096"/>
      <c r="P210" s="1055"/>
      <c r="Q210" s="1051"/>
    </row>
    <row r="211" spans="1:17" s="1052" customFormat="1" ht="19.5" customHeight="1">
      <c r="A211" s="1053"/>
      <c r="B211" s="1042"/>
      <c r="C211" s="1042"/>
      <c r="D211" s="1050" t="s">
        <v>609</v>
      </c>
      <c r="E211" s="1050"/>
      <c r="F211" s="1091" t="s">
        <v>50</v>
      </c>
      <c r="G211" s="1091"/>
      <c r="H211" s="1099"/>
      <c r="I211" s="1096">
        <v>221</v>
      </c>
      <c r="J211" s="1097"/>
      <c r="K211" s="1096"/>
      <c r="L211" s="1097"/>
      <c r="M211" s="1096"/>
      <c r="N211" s="1097"/>
      <c r="O211" s="1096"/>
      <c r="P211" s="1055"/>
      <c r="Q211" s="1051"/>
    </row>
    <row r="212" spans="1:17" s="1052" customFormat="1" ht="19.5" customHeight="1">
      <c r="A212" s="1053"/>
      <c r="B212" s="1042"/>
      <c r="C212" s="1042"/>
      <c r="D212" s="1050"/>
      <c r="E212" s="1050"/>
      <c r="F212" s="1091" t="s">
        <v>49</v>
      </c>
      <c r="G212" s="1091"/>
      <c r="H212" s="1099"/>
      <c r="I212" s="1110">
        <v>-199</v>
      </c>
      <c r="J212" s="1097"/>
      <c r="K212" s="1096">
        <f>SUM(I211:I212)</f>
        <v>22</v>
      </c>
      <c r="L212" s="1097"/>
      <c r="M212" s="1096"/>
      <c r="N212" s="1097"/>
      <c r="O212" s="1096"/>
      <c r="P212" s="1055"/>
      <c r="Q212" s="1051"/>
    </row>
    <row r="213" spans="1:17" s="1052" customFormat="1" ht="19.5" customHeight="1">
      <c r="A213" s="1053"/>
      <c r="B213" s="1042"/>
      <c r="C213" s="1042"/>
      <c r="D213" s="1050" t="s">
        <v>610</v>
      </c>
      <c r="E213" s="1050"/>
      <c r="F213" s="1091" t="s">
        <v>303</v>
      </c>
      <c r="G213" s="1091"/>
      <c r="H213" s="1099"/>
      <c r="I213" s="1096">
        <v>2176</v>
      </c>
      <c r="J213" s="1097"/>
      <c r="K213" s="1096"/>
      <c r="L213" s="1097"/>
      <c r="M213" s="1096"/>
      <c r="N213" s="1097"/>
      <c r="O213" s="1096"/>
      <c r="P213" s="1055"/>
      <c r="Q213" s="1051"/>
    </row>
    <row r="214" spans="1:17" s="1052" customFormat="1" ht="19.5" customHeight="1">
      <c r="A214" s="1053"/>
      <c r="B214" s="1042"/>
      <c r="C214" s="1042"/>
      <c r="D214" s="1050"/>
      <c r="E214" s="1050"/>
      <c r="F214" s="1091" t="s">
        <v>49</v>
      </c>
      <c r="G214" s="1091"/>
      <c r="H214" s="1099"/>
      <c r="I214" s="1110">
        <v>-124</v>
      </c>
      <c r="J214" s="1097"/>
      <c r="K214" s="1110">
        <f>SUM(I213:I214)</f>
        <v>2052</v>
      </c>
      <c r="L214" s="1097"/>
      <c r="M214" s="1096"/>
      <c r="N214" s="1097"/>
      <c r="O214" s="1096"/>
      <c r="P214" s="1055"/>
      <c r="Q214" s="1051"/>
    </row>
    <row r="215" spans="1:17" s="1052" customFormat="1" ht="19.5" customHeight="1">
      <c r="A215" s="1053"/>
      <c r="B215" s="1050"/>
      <c r="C215" s="1050"/>
      <c r="D215" s="1050"/>
      <c r="E215" s="1043" t="s">
        <v>51</v>
      </c>
      <c r="F215" s="1043"/>
      <c r="G215" s="1044"/>
      <c r="H215" s="1099"/>
      <c r="I215" s="1096"/>
      <c r="J215" s="1097"/>
      <c r="K215" s="1096"/>
      <c r="L215" s="1097"/>
      <c r="M215" s="1110">
        <f>SUM(K198:K214)</f>
        <v>2767551</v>
      </c>
      <c r="N215" s="1097"/>
      <c r="O215" s="1096"/>
      <c r="P215" s="1055"/>
      <c r="Q215" s="1051"/>
    </row>
    <row r="216" spans="1:17" s="1052" customFormat="1" ht="19.5" customHeight="1">
      <c r="A216" s="1053"/>
      <c r="B216" s="1050"/>
      <c r="C216" s="1050"/>
      <c r="D216" s="1050"/>
      <c r="E216" s="1043" t="s">
        <v>52</v>
      </c>
      <c r="F216" s="1043"/>
      <c r="G216" s="1044"/>
      <c r="H216" s="1099"/>
      <c r="I216" s="1096"/>
      <c r="J216" s="1097"/>
      <c r="K216" s="1096"/>
      <c r="L216" s="1097"/>
      <c r="M216" s="1096"/>
      <c r="N216" s="1097"/>
      <c r="O216" s="1110">
        <f>SUM(M198:M215)</f>
        <v>2767551</v>
      </c>
      <c r="P216" s="1055"/>
      <c r="Q216" s="1051"/>
    </row>
    <row r="217" spans="1:17" s="1052" customFormat="1" ht="19.5" customHeight="1">
      <c r="A217" s="1053"/>
      <c r="B217" s="1050"/>
      <c r="C217" s="1050"/>
      <c r="D217" s="1050"/>
      <c r="E217" s="1043" t="s">
        <v>53</v>
      </c>
      <c r="F217" s="1043"/>
      <c r="G217" s="1044"/>
      <c r="H217" s="1099"/>
      <c r="I217" s="1096"/>
      <c r="J217" s="1097"/>
      <c r="K217" s="1096"/>
      <c r="L217" s="1097"/>
      <c r="M217" s="1096"/>
      <c r="N217" s="1097"/>
      <c r="O217" s="1111">
        <f>SUM(O186,O197,O216)</f>
        <v>29140685</v>
      </c>
      <c r="P217" s="1055"/>
      <c r="Q217" s="1051"/>
    </row>
    <row r="218" spans="1:17" s="1030" customFormat="1" ht="19.5" customHeight="1">
      <c r="A218" s="1031" t="s">
        <v>54</v>
      </c>
      <c r="B218" s="1032"/>
      <c r="C218" s="1032"/>
      <c r="D218" s="1032"/>
      <c r="E218" s="1032"/>
      <c r="F218" s="1032"/>
      <c r="G218" s="1032"/>
      <c r="H218" s="1032"/>
      <c r="I218" s="1032"/>
      <c r="J218" s="1032"/>
      <c r="K218" s="1032"/>
      <c r="L218" s="1032"/>
      <c r="M218" s="1032"/>
      <c r="N218" s="1032"/>
      <c r="O218" s="1032"/>
      <c r="P218" s="1033"/>
      <c r="Q218" s="1018"/>
    </row>
    <row r="219" spans="1:17" ht="19.5" customHeight="1">
      <c r="A219" s="1034"/>
      <c r="B219" s="1035" t="s">
        <v>60</v>
      </c>
      <c r="C219" s="1036"/>
      <c r="D219" s="1036"/>
      <c r="E219" s="1036"/>
      <c r="F219" s="1036"/>
      <c r="G219" s="1036"/>
      <c r="H219" s="579"/>
      <c r="I219" s="1112"/>
      <c r="J219" s="1113"/>
      <c r="K219" s="1096"/>
      <c r="L219" s="1097"/>
      <c r="M219" s="1096"/>
      <c r="N219" s="1097"/>
      <c r="O219" s="1111">
        <v>15942748</v>
      </c>
      <c r="P219" s="1200"/>
    </row>
    <row r="220" spans="1:17" ht="19.5" customHeight="1">
      <c r="A220" s="1034"/>
      <c r="B220" s="1035" t="s">
        <v>61</v>
      </c>
      <c r="C220" s="1036"/>
      <c r="D220" s="1036"/>
      <c r="E220" s="1036"/>
      <c r="F220" s="1036"/>
      <c r="G220" s="1036"/>
      <c r="H220" s="579"/>
      <c r="I220" s="1112"/>
      <c r="J220" s="1113"/>
      <c r="K220" s="1096"/>
      <c r="L220" s="1097"/>
      <c r="M220" s="1096"/>
      <c r="N220" s="1097"/>
      <c r="O220" s="1096"/>
      <c r="P220" s="1200"/>
    </row>
    <row r="221" spans="1:17" ht="19.5" customHeight="1">
      <c r="A221" s="1034"/>
      <c r="B221" s="1042"/>
      <c r="C221" s="1042" t="s">
        <v>606</v>
      </c>
      <c r="D221" s="1036"/>
      <c r="E221" s="1043" t="s">
        <v>55</v>
      </c>
      <c r="F221" s="1043"/>
      <c r="G221" s="1044"/>
      <c r="H221" s="579"/>
      <c r="I221" s="1112"/>
      <c r="J221" s="1113"/>
      <c r="K221" s="1096"/>
      <c r="L221" s="1097"/>
      <c r="M221" s="1096"/>
      <c r="N221" s="1097"/>
      <c r="O221" s="1096"/>
      <c r="P221" s="1200"/>
    </row>
    <row r="222" spans="1:17" s="1052" customFormat="1" ht="19.5" hidden="1" customHeight="1">
      <c r="A222" s="1049"/>
      <c r="B222" s="1050"/>
      <c r="C222" s="1050"/>
      <c r="D222" s="1050"/>
      <c r="E222" s="1050"/>
      <c r="F222" s="1125"/>
      <c r="G222" s="1125"/>
      <c r="H222" s="1099"/>
      <c r="I222" s="1112"/>
      <c r="J222" s="1113"/>
      <c r="K222" s="1096"/>
      <c r="L222" s="1097"/>
      <c r="M222" s="1096"/>
      <c r="N222" s="1097"/>
      <c r="O222" s="1096"/>
      <c r="P222" s="1055"/>
      <c r="Q222" s="1051"/>
    </row>
    <row r="223" spans="1:17" s="1052" customFormat="1" ht="19.5" customHeight="1">
      <c r="A223" s="1049"/>
      <c r="B223" s="1050"/>
      <c r="C223" s="1050"/>
      <c r="D223" s="1050" t="s">
        <v>587</v>
      </c>
      <c r="E223" s="1050"/>
      <c r="F223" s="1114" t="s">
        <v>50</v>
      </c>
      <c r="G223" s="1114"/>
      <c r="H223" s="1099"/>
      <c r="I223" s="1112"/>
      <c r="J223" s="1113"/>
      <c r="K223" s="1096">
        <v>48694</v>
      </c>
      <c r="L223" s="1097"/>
      <c r="M223" s="1096"/>
      <c r="N223" s="1097"/>
      <c r="O223" s="1096"/>
      <c r="P223" s="1055"/>
      <c r="Q223" s="1051"/>
    </row>
    <row r="224" spans="1:17" s="1052" customFormat="1" ht="19.5" hidden="1" customHeight="1">
      <c r="A224" s="1049"/>
      <c r="B224" s="1050"/>
      <c r="C224" s="1050"/>
      <c r="D224" s="1050"/>
      <c r="E224" s="1050"/>
      <c r="F224" s="1125"/>
      <c r="G224" s="1125"/>
      <c r="H224" s="1099"/>
      <c r="I224" s="1112"/>
      <c r="J224" s="1113"/>
      <c r="K224" s="1096"/>
      <c r="L224" s="1097"/>
      <c r="M224" s="1096"/>
      <c r="N224" s="1097"/>
      <c r="O224" s="1096"/>
      <c r="P224" s="1055"/>
      <c r="Q224" s="1051"/>
    </row>
    <row r="225" spans="1:17" s="1052" customFormat="1" ht="19.5" customHeight="1">
      <c r="A225" s="1049"/>
      <c r="B225" s="1050"/>
      <c r="C225" s="1050"/>
      <c r="D225" s="1050" t="s">
        <v>607</v>
      </c>
      <c r="E225" s="1050"/>
      <c r="F225" s="1114" t="s">
        <v>302</v>
      </c>
      <c r="G225" s="1114"/>
      <c r="H225" s="1099"/>
      <c r="I225" s="1112"/>
      <c r="J225" s="1113"/>
      <c r="K225" s="1110">
        <v>183716</v>
      </c>
      <c r="L225" s="1097"/>
      <c r="M225" s="1096"/>
      <c r="N225" s="1097"/>
      <c r="O225" s="1096"/>
      <c r="P225" s="1055"/>
      <c r="Q225" s="1051"/>
    </row>
    <row r="226" spans="1:17" s="1052" customFormat="1" ht="19.5" customHeight="1">
      <c r="A226" s="1053"/>
      <c r="B226" s="1050"/>
      <c r="C226" s="1050"/>
      <c r="D226" s="1050"/>
      <c r="E226" s="1043" t="s">
        <v>56</v>
      </c>
      <c r="F226" s="1043"/>
      <c r="G226" s="1044"/>
      <c r="H226" s="1099"/>
      <c r="I226" s="1112"/>
      <c r="J226" s="1113"/>
      <c r="K226" s="1096"/>
      <c r="L226" s="1097"/>
      <c r="M226" s="1096">
        <f>SUM(K221:K225)</f>
        <v>232410</v>
      </c>
      <c r="N226" s="1097"/>
      <c r="O226" s="1096"/>
      <c r="P226" s="1055"/>
      <c r="Q226" s="1051"/>
    </row>
    <row r="227" spans="1:17" s="1052" customFormat="1" ht="19.5" customHeight="1">
      <c r="A227" s="1053"/>
      <c r="B227" s="1050"/>
      <c r="C227" s="1072" t="s">
        <v>611</v>
      </c>
      <c r="D227" s="1050"/>
      <c r="E227" s="1043" t="s">
        <v>304</v>
      </c>
      <c r="F227" s="1043"/>
      <c r="G227" s="1044"/>
      <c r="H227" s="1099"/>
      <c r="I227" s="1112"/>
      <c r="J227" s="1113"/>
      <c r="K227" s="1096"/>
      <c r="L227" s="1097"/>
      <c r="M227" s="1096"/>
      <c r="N227" s="1097"/>
      <c r="O227" s="1096"/>
      <c r="P227" s="1055"/>
      <c r="Q227" s="1051"/>
    </row>
    <row r="228" spans="1:17" s="1052" customFormat="1" ht="19.5" customHeight="1">
      <c r="A228" s="1049"/>
      <c r="B228" s="1050"/>
      <c r="C228" s="1050"/>
      <c r="D228" s="1050" t="s">
        <v>587</v>
      </c>
      <c r="E228" s="1050"/>
      <c r="F228" s="1114" t="s">
        <v>305</v>
      </c>
      <c r="G228" s="1114"/>
      <c r="H228" s="1099"/>
      <c r="I228" s="1112"/>
      <c r="J228" s="1113"/>
      <c r="K228" s="1110">
        <v>5496618</v>
      </c>
      <c r="L228" s="1097"/>
      <c r="M228" s="1096"/>
      <c r="N228" s="1097"/>
      <c r="O228" s="1096"/>
      <c r="P228" s="1055"/>
      <c r="Q228" s="1051"/>
    </row>
    <row r="229" spans="1:17" s="1052" customFormat="1" ht="19.5" customHeight="1">
      <c r="A229" s="1053"/>
      <c r="B229" s="1050"/>
      <c r="C229" s="1050"/>
      <c r="D229" s="1050"/>
      <c r="E229" s="1043" t="s">
        <v>306</v>
      </c>
      <c r="F229" s="1043"/>
      <c r="G229" s="1044"/>
      <c r="H229" s="1099"/>
      <c r="I229" s="1112"/>
      <c r="J229" s="1113"/>
      <c r="K229" s="1096"/>
      <c r="L229" s="1097"/>
      <c r="M229" s="1110">
        <f>SUM(K227:K228)</f>
        <v>5496618</v>
      </c>
      <c r="N229" s="1097"/>
      <c r="O229" s="1096"/>
      <c r="P229" s="1055"/>
      <c r="Q229" s="1051"/>
    </row>
    <row r="230" spans="1:17" s="1052" customFormat="1" ht="19.5" customHeight="1">
      <c r="A230" s="1053"/>
      <c r="B230" s="1042"/>
      <c r="C230" s="1042"/>
      <c r="D230" s="1050"/>
      <c r="E230" s="1043" t="s">
        <v>57</v>
      </c>
      <c r="F230" s="1043"/>
      <c r="G230" s="1044"/>
      <c r="H230" s="1099"/>
      <c r="I230" s="1112"/>
      <c r="J230" s="1113"/>
      <c r="K230" s="1096"/>
      <c r="L230" s="1097"/>
      <c r="M230" s="1096"/>
      <c r="N230" s="1097"/>
      <c r="O230" s="1110">
        <f>M226-M229</f>
        <v>-5264208</v>
      </c>
      <c r="P230" s="1055"/>
      <c r="Q230" s="1051"/>
    </row>
    <row r="231" spans="1:17" s="1052" customFormat="1" ht="19.5" customHeight="1">
      <c r="A231" s="1053"/>
      <c r="B231" s="1050"/>
      <c r="C231" s="1050"/>
      <c r="D231" s="1050"/>
      <c r="E231" s="1043" t="s">
        <v>58</v>
      </c>
      <c r="F231" s="1043"/>
      <c r="G231" s="1044"/>
      <c r="H231" s="1099"/>
      <c r="I231" s="1112"/>
      <c r="J231" s="1113"/>
      <c r="K231" s="1096"/>
      <c r="L231" s="1097"/>
      <c r="M231" s="1096"/>
      <c r="N231" s="1097"/>
      <c r="O231" s="1110">
        <f>SUM(O219,O230)</f>
        <v>10678540</v>
      </c>
      <c r="P231" s="1055"/>
      <c r="Q231" s="1051"/>
    </row>
    <row r="232" spans="1:17" s="1052" customFormat="1" ht="19.5" customHeight="1" thickBot="1">
      <c r="A232" s="1053"/>
      <c r="B232" s="1042"/>
      <c r="C232" s="1042"/>
      <c r="D232" s="1050"/>
      <c r="E232" s="1043" t="s">
        <v>59</v>
      </c>
      <c r="F232" s="1043"/>
      <c r="G232" s="1044"/>
      <c r="H232" s="1099"/>
      <c r="I232" s="1112"/>
      <c r="J232" s="1113"/>
      <c r="K232" s="1096"/>
      <c r="L232" s="1097"/>
      <c r="M232" s="1096"/>
      <c r="N232" s="1097"/>
      <c r="O232" s="1115">
        <f>SUM(O217,O231)</f>
        <v>39819225</v>
      </c>
      <c r="P232" s="1055"/>
      <c r="Q232" s="1051"/>
    </row>
    <row r="233" spans="1:17" ht="19.5" customHeight="1" thickTop="1">
      <c r="A233" s="631"/>
      <c r="B233" s="2"/>
      <c r="C233" s="2"/>
      <c r="D233" s="2"/>
      <c r="E233" s="2"/>
      <c r="F233" s="2"/>
      <c r="G233" s="2"/>
      <c r="H233" s="2"/>
      <c r="I233" s="1126"/>
      <c r="J233" s="1127"/>
      <c r="K233" s="1126"/>
      <c r="L233" s="1127"/>
      <c r="M233" s="1126"/>
      <c r="N233" s="1127"/>
      <c r="O233" s="1126"/>
      <c r="P233" s="1200"/>
    </row>
    <row r="234" spans="1:17" ht="19.5" customHeight="1">
      <c r="A234" s="631"/>
      <c r="B234" s="2"/>
      <c r="C234" s="2"/>
      <c r="D234" s="2"/>
      <c r="E234" s="2"/>
      <c r="F234" s="2"/>
      <c r="G234" s="2"/>
      <c r="H234" s="2"/>
      <c r="I234" s="1126"/>
      <c r="J234" s="1127"/>
      <c r="K234" s="1126"/>
      <c r="L234" s="1127"/>
      <c r="M234" s="1126"/>
      <c r="N234" s="1127"/>
      <c r="O234" s="1126"/>
      <c r="P234" s="1200"/>
    </row>
    <row r="235" spans="1:17" ht="19.5" customHeight="1">
      <c r="A235" s="631"/>
      <c r="B235" s="2"/>
      <c r="C235" s="2"/>
      <c r="D235" s="2"/>
      <c r="E235" s="2"/>
      <c r="F235" s="2"/>
      <c r="G235" s="2"/>
      <c r="H235" s="2"/>
      <c r="I235" s="1126"/>
      <c r="J235" s="1127"/>
      <c r="K235" s="1126"/>
      <c r="L235" s="1127"/>
      <c r="M235" s="1126"/>
      <c r="N235" s="1127"/>
      <c r="O235" s="1126"/>
      <c r="P235" s="1200"/>
    </row>
    <row r="236" spans="1:17" ht="19.5" customHeight="1">
      <c r="A236" s="631"/>
      <c r="B236" s="2"/>
      <c r="C236" s="2"/>
      <c r="D236" s="2"/>
      <c r="E236" s="2"/>
      <c r="F236" s="2"/>
      <c r="G236" s="2"/>
      <c r="H236" s="2"/>
      <c r="I236" s="1126"/>
      <c r="J236" s="1127"/>
      <c r="K236" s="1126"/>
      <c r="L236" s="1127"/>
      <c r="M236" s="1126"/>
      <c r="N236" s="1127"/>
      <c r="O236" s="1126"/>
      <c r="P236" s="1200"/>
    </row>
    <row r="237" spans="1:17" ht="9" customHeight="1" thickBot="1">
      <c r="A237" s="1116"/>
      <c r="B237" s="1117"/>
      <c r="C237" s="1117"/>
      <c r="D237" s="1117"/>
      <c r="E237" s="1117"/>
      <c r="F237" s="1117"/>
      <c r="G237" s="1117"/>
      <c r="H237" s="1117"/>
      <c r="I237" s="1118"/>
      <c r="J237" s="1119"/>
      <c r="K237" s="1118"/>
      <c r="L237" s="1119"/>
      <c r="M237" s="1118"/>
      <c r="N237" s="1119"/>
      <c r="O237" s="1118"/>
      <c r="P237" s="1208"/>
      <c r="Q237" s="1051"/>
    </row>
    <row r="238" spans="1:17" s="1019" customFormat="1" ht="12" customHeight="1">
      <c r="A238" s="1129"/>
      <c r="B238" s="1130"/>
      <c r="C238" s="1130"/>
      <c r="D238" s="1130"/>
      <c r="E238" s="1130"/>
      <c r="F238" s="1130"/>
      <c r="G238" s="1130"/>
      <c r="H238" s="1130"/>
      <c r="I238" s="1016"/>
      <c r="J238" s="1016"/>
      <c r="K238" s="1016"/>
      <c r="L238" s="1016"/>
      <c r="M238" s="1016"/>
      <c r="N238" s="1016"/>
      <c r="O238" s="1016"/>
      <c r="P238" s="1199"/>
      <c r="Q238" s="1018"/>
    </row>
    <row r="239" spans="1:17" s="1019" customFormat="1" ht="34.5" customHeight="1">
      <c r="A239" s="1020" t="s">
        <v>666</v>
      </c>
      <c r="B239" s="1021"/>
      <c r="C239" s="1021"/>
      <c r="D239" s="1021"/>
      <c r="E239" s="1021"/>
      <c r="F239" s="1021"/>
      <c r="G239" s="1021"/>
      <c r="H239" s="1021"/>
      <c r="I239" s="1021"/>
      <c r="J239" s="1021"/>
      <c r="K239" s="1021"/>
      <c r="L239" s="1021"/>
      <c r="M239" s="1021"/>
      <c r="N239" s="1021"/>
      <c r="O239" s="1021"/>
      <c r="P239" s="1022"/>
      <c r="Q239" s="1018"/>
    </row>
    <row r="240" spans="1:17" s="1019" customFormat="1" ht="15" customHeight="1">
      <c r="A240" s="1023" t="s">
        <v>664</v>
      </c>
      <c r="B240" s="1024"/>
      <c r="C240" s="1024"/>
      <c r="D240" s="1024"/>
      <c r="E240" s="1024"/>
      <c r="F240" s="1024"/>
      <c r="G240" s="1024"/>
      <c r="H240" s="1024"/>
      <c r="I240" s="1024"/>
      <c r="J240" s="1024"/>
      <c r="K240" s="1024"/>
      <c r="L240" s="1024"/>
      <c r="M240" s="1024"/>
      <c r="N240" s="1024"/>
      <c r="O240" s="1024"/>
      <c r="P240" s="1025"/>
      <c r="Q240" s="1018"/>
    </row>
    <row r="241" spans="1:17" s="1030" customFormat="1" ht="17.25" customHeight="1">
      <c r="A241" s="1026"/>
      <c r="B241" s="1027"/>
      <c r="C241" s="1027"/>
      <c r="D241" s="1028"/>
      <c r="E241" s="1028"/>
      <c r="F241" s="1028"/>
      <c r="G241" s="1028"/>
      <c r="H241" s="1028"/>
      <c r="I241" s="1028"/>
      <c r="J241" s="1028"/>
      <c r="K241" s="1028"/>
      <c r="L241" s="1028"/>
      <c r="M241" s="1028"/>
      <c r="N241" s="1028"/>
      <c r="O241" s="1029"/>
      <c r="P241" s="1029" t="s">
        <v>612</v>
      </c>
      <c r="Q241" s="1018"/>
    </row>
    <row r="242" spans="1:17" s="1030" customFormat="1" ht="19.5" customHeight="1">
      <c r="A242" s="1031" t="s">
        <v>16</v>
      </c>
      <c r="B242" s="1032"/>
      <c r="C242" s="1032"/>
      <c r="D242" s="1032"/>
      <c r="E242" s="1032"/>
      <c r="F242" s="1032"/>
      <c r="G242" s="1032"/>
      <c r="H242" s="1032"/>
      <c r="I242" s="1032"/>
      <c r="J242" s="1032"/>
      <c r="K242" s="1032"/>
      <c r="L242" s="1032"/>
      <c r="M242" s="1032"/>
      <c r="N242" s="1032"/>
      <c r="O242" s="1032"/>
      <c r="P242" s="1033"/>
      <c r="Q242" s="1018"/>
    </row>
    <row r="243" spans="1:17" ht="19.5" customHeight="1">
      <c r="A243" s="1034"/>
      <c r="B243" s="1035" t="s">
        <v>62</v>
      </c>
      <c r="C243" s="1036"/>
      <c r="D243" s="1036"/>
      <c r="E243" s="1036"/>
      <c r="F243" s="1036"/>
      <c r="G243" s="1036"/>
      <c r="H243" s="1037"/>
      <c r="I243" s="1038"/>
      <c r="J243" s="1039"/>
      <c r="K243" s="1038"/>
      <c r="L243" s="1039"/>
      <c r="M243" s="1038"/>
      <c r="N243" s="1039"/>
      <c r="O243" s="1038"/>
      <c r="P243" s="1200"/>
    </row>
    <row r="244" spans="1:17" ht="19.5" customHeight="1">
      <c r="A244" s="1034"/>
      <c r="B244" s="1042"/>
      <c r="C244" s="1042" t="s">
        <v>606</v>
      </c>
      <c r="D244" s="1036"/>
      <c r="E244" s="1043" t="s">
        <v>613</v>
      </c>
      <c r="F244" s="1043"/>
      <c r="G244" s="1044"/>
      <c r="H244" s="1037"/>
      <c r="I244" s="1045"/>
      <c r="J244" s="1046"/>
      <c r="K244" s="1045"/>
      <c r="L244" s="1046"/>
      <c r="M244" s="1045"/>
      <c r="N244" s="1046"/>
      <c r="O244" s="1045"/>
      <c r="P244" s="1200"/>
    </row>
    <row r="245" spans="1:17" ht="19.5" customHeight="1">
      <c r="A245" s="1047"/>
      <c r="B245" s="1042"/>
      <c r="C245" s="1042"/>
      <c r="D245" s="1036" t="s">
        <v>587</v>
      </c>
      <c r="E245" s="1036"/>
      <c r="F245" s="1043" t="s">
        <v>17</v>
      </c>
      <c r="G245" s="1043"/>
      <c r="H245" s="1037"/>
      <c r="I245" s="1045"/>
      <c r="J245" s="1046"/>
      <c r="K245" s="1045">
        <v>6335943</v>
      </c>
      <c r="L245" s="1046"/>
      <c r="M245" s="1045"/>
      <c r="N245" s="1046"/>
      <c r="O245" s="1045"/>
      <c r="P245" s="1200"/>
    </row>
    <row r="246" spans="1:17" s="1052" customFormat="1" ht="19.5" customHeight="1">
      <c r="A246" s="1049"/>
      <c r="B246" s="1050"/>
      <c r="C246" s="1050"/>
      <c r="D246" s="1050" t="s">
        <v>591</v>
      </c>
      <c r="E246" s="1050"/>
      <c r="F246" s="1091" t="s">
        <v>18</v>
      </c>
      <c r="G246" s="1091"/>
      <c r="H246" s="1037"/>
      <c r="I246" s="1045">
        <v>26442639</v>
      </c>
      <c r="J246" s="1046"/>
      <c r="K246" s="1045"/>
      <c r="L246" s="1046"/>
      <c r="M246" s="1045"/>
      <c r="N246" s="1046"/>
      <c r="O246" s="1045"/>
      <c r="P246" s="1055"/>
      <c r="Q246" s="1051"/>
    </row>
    <row r="247" spans="1:17" s="1052" customFormat="1" ht="19.5" customHeight="1">
      <c r="A247" s="1053"/>
      <c r="B247" s="1042"/>
      <c r="C247" s="1042"/>
      <c r="D247" s="1050"/>
      <c r="E247" s="1050"/>
      <c r="F247" s="1091" t="s">
        <v>19</v>
      </c>
      <c r="G247" s="1091"/>
      <c r="H247" s="1037"/>
      <c r="I247" s="1054">
        <v>-16999785</v>
      </c>
      <c r="J247" s="1046"/>
      <c r="K247" s="1045">
        <f>SUM(I246:I247)</f>
        <v>9442854</v>
      </c>
      <c r="L247" s="1046"/>
      <c r="M247" s="1045"/>
      <c r="N247" s="1046"/>
      <c r="O247" s="1045"/>
      <c r="P247" s="1055"/>
      <c r="Q247" s="1051"/>
    </row>
    <row r="248" spans="1:17" s="1052" customFormat="1" ht="19.5" customHeight="1">
      <c r="A248" s="1053"/>
      <c r="B248" s="1042"/>
      <c r="C248" s="1042"/>
      <c r="D248" s="1050" t="s">
        <v>592</v>
      </c>
      <c r="E248" s="1050"/>
      <c r="F248" s="1091" t="s">
        <v>20</v>
      </c>
      <c r="G248" s="1091"/>
      <c r="H248" s="1037"/>
      <c r="I248" s="1045">
        <f>155332+1</f>
        <v>155333</v>
      </c>
      <c r="J248" s="1046"/>
      <c r="K248" s="1045"/>
      <c r="L248" s="1046"/>
      <c r="M248" s="1045"/>
      <c r="N248" s="1046"/>
      <c r="O248" s="1045"/>
      <c r="P248" s="1055"/>
      <c r="Q248" s="1051"/>
    </row>
    <row r="249" spans="1:17" s="1052" customFormat="1" ht="19.5" customHeight="1">
      <c r="A249" s="1053"/>
      <c r="B249" s="1050"/>
      <c r="C249" s="1050"/>
      <c r="D249" s="1050"/>
      <c r="E249" s="1050"/>
      <c r="F249" s="1091" t="s">
        <v>19</v>
      </c>
      <c r="G249" s="1091"/>
      <c r="H249" s="1037"/>
      <c r="I249" s="1054">
        <v>-117081</v>
      </c>
      <c r="J249" s="1046"/>
      <c r="K249" s="1045">
        <f>SUM(I248:I249)</f>
        <v>38252</v>
      </c>
      <c r="L249" s="1046"/>
      <c r="M249" s="1045"/>
      <c r="N249" s="1046"/>
      <c r="O249" s="1045"/>
      <c r="P249" s="1055"/>
      <c r="Q249" s="1051"/>
    </row>
    <row r="250" spans="1:17" s="1052" customFormat="1" ht="19.5" customHeight="1">
      <c r="A250" s="1053"/>
      <c r="B250" s="1042"/>
      <c r="C250" s="1042"/>
      <c r="D250" s="1050" t="s">
        <v>609</v>
      </c>
      <c r="E250" s="1050"/>
      <c r="F250" s="1091" t="s">
        <v>288</v>
      </c>
      <c r="G250" s="1091"/>
      <c r="H250" s="1037"/>
      <c r="I250" s="1045">
        <f>5351745-1</f>
        <v>5351744</v>
      </c>
      <c r="J250" s="1046"/>
      <c r="K250" s="1045"/>
      <c r="L250" s="1046"/>
      <c r="M250" s="1045"/>
      <c r="N250" s="1046"/>
      <c r="O250" s="1045"/>
      <c r="P250" s="1055"/>
      <c r="Q250" s="1051"/>
    </row>
    <row r="251" spans="1:17" s="1052" customFormat="1" ht="19.5" customHeight="1">
      <c r="A251" s="1053"/>
      <c r="B251" s="1050"/>
      <c r="C251" s="1050"/>
      <c r="D251" s="1050"/>
      <c r="E251" s="1050"/>
      <c r="F251" s="1091" t="s">
        <v>19</v>
      </c>
      <c r="G251" s="1091"/>
      <c r="H251" s="1037"/>
      <c r="I251" s="1054">
        <v>-3983084</v>
      </c>
      <c r="J251" s="1046"/>
      <c r="K251" s="1045">
        <f>SUM(I250:I251)</f>
        <v>1368660</v>
      </c>
      <c r="L251" s="1046"/>
      <c r="M251" s="1045"/>
      <c r="N251" s="1046"/>
      <c r="O251" s="1045"/>
      <c r="P251" s="1055"/>
      <c r="Q251" s="1051"/>
    </row>
    <row r="252" spans="1:17" s="1052" customFormat="1" ht="19.5" customHeight="1">
      <c r="A252" s="1053"/>
      <c r="B252" s="1050"/>
      <c r="C252" s="1050"/>
      <c r="D252" s="1050" t="s">
        <v>610</v>
      </c>
      <c r="E252" s="1050"/>
      <c r="F252" s="1091" t="s">
        <v>289</v>
      </c>
      <c r="G252" s="1091"/>
      <c r="H252" s="1037"/>
      <c r="I252" s="1045">
        <v>8650</v>
      </c>
      <c r="J252" s="1046"/>
      <c r="K252" s="1045"/>
      <c r="L252" s="1046"/>
      <c r="M252" s="1045"/>
      <c r="N252" s="1046"/>
      <c r="O252" s="1045"/>
      <c r="P252" s="1055"/>
      <c r="Q252" s="1051"/>
    </row>
    <row r="253" spans="1:17" s="1052" customFormat="1" ht="19.5" customHeight="1">
      <c r="A253" s="1053"/>
      <c r="B253" s="1050"/>
      <c r="C253" s="1050"/>
      <c r="D253" s="1050"/>
      <c r="E253" s="1050"/>
      <c r="F253" s="1091" t="s">
        <v>19</v>
      </c>
      <c r="G253" s="1091"/>
      <c r="H253" s="1037"/>
      <c r="I253" s="1054">
        <v>-5459</v>
      </c>
      <c r="J253" s="1046"/>
      <c r="K253" s="1054">
        <f>SUM(I252:I253)</f>
        <v>3191</v>
      </c>
      <c r="L253" s="1046"/>
      <c r="M253" s="1045"/>
      <c r="N253" s="1046"/>
      <c r="O253" s="1045"/>
      <c r="P253" s="1055"/>
      <c r="Q253" s="1051"/>
    </row>
    <row r="254" spans="1:17" s="1052" customFormat="1" ht="19.5" hidden="1" customHeight="1">
      <c r="A254" s="1053"/>
      <c r="B254" s="1042"/>
      <c r="C254" s="1042"/>
      <c r="D254" s="1050"/>
      <c r="E254" s="1050"/>
      <c r="F254" s="1092"/>
      <c r="G254" s="1092"/>
      <c r="H254" s="1037"/>
      <c r="I254" s="1045"/>
      <c r="J254" s="1046"/>
      <c r="K254" s="1045"/>
      <c r="L254" s="1046"/>
      <c r="M254" s="1045"/>
      <c r="N254" s="1046"/>
      <c r="O254" s="1045"/>
      <c r="P254" s="1055"/>
      <c r="Q254" s="1051"/>
    </row>
    <row r="255" spans="1:17" ht="19.5" customHeight="1">
      <c r="A255" s="1034"/>
      <c r="B255" s="1042"/>
      <c r="C255" s="1042"/>
      <c r="D255" s="1036"/>
      <c r="E255" s="1043" t="s">
        <v>22</v>
      </c>
      <c r="F255" s="1043"/>
      <c r="G255" s="1044"/>
      <c r="H255" s="1037"/>
      <c r="I255" s="1045"/>
      <c r="J255" s="1046"/>
      <c r="K255" s="1045"/>
      <c r="L255" s="1046"/>
      <c r="M255" s="1045">
        <f>SUM(K244:K254)</f>
        <v>17188900</v>
      </c>
      <c r="N255" s="1046"/>
      <c r="O255" s="1045"/>
      <c r="P255" s="1055"/>
      <c r="Q255" s="1051"/>
    </row>
    <row r="256" spans="1:17" ht="19.5" customHeight="1">
      <c r="A256" s="1034"/>
      <c r="B256" s="1042"/>
      <c r="C256" s="1042" t="s">
        <v>611</v>
      </c>
      <c r="D256" s="1036"/>
      <c r="E256" s="1043" t="s">
        <v>23</v>
      </c>
      <c r="F256" s="1043"/>
      <c r="G256" s="1044"/>
      <c r="H256" s="1037"/>
      <c r="I256" s="1045"/>
      <c r="J256" s="1046"/>
      <c r="K256" s="1046"/>
      <c r="L256" s="1046"/>
      <c r="M256" s="1045"/>
      <c r="N256" s="1046"/>
      <c r="O256" s="1045"/>
      <c r="P256" s="1200"/>
    </row>
    <row r="257" spans="1:17" s="1052" customFormat="1" ht="19.5" customHeight="1">
      <c r="A257" s="1049"/>
      <c r="B257" s="1050"/>
      <c r="C257" s="1050"/>
      <c r="D257" s="1050" t="s">
        <v>587</v>
      </c>
      <c r="E257" s="1050"/>
      <c r="F257" s="1048" t="s">
        <v>614</v>
      </c>
      <c r="G257" s="1048"/>
      <c r="H257" s="1037"/>
      <c r="I257" s="1045"/>
      <c r="J257" s="1046"/>
      <c r="K257" s="1054">
        <v>8802</v>
      </c>
      <c r="L257" s="1046"/>
      <c r="M257" s="1045"/>
      <c r="N257" s="1046"/>
      <c r="O257" s="1045"/>
      <c r="P257" s="1055"/>
      <c r="Q257" s="1051"/>
    </row>
    <row r="258" spans="1:17" s="1052" customFormat="1" ht="19.5" customHeight="1">
      <c r="A258" s="1053"/>
      <c r="B258" s="1050"/>
      <c r="C258" s="1050"/>
      <c r="D258" s="1050"/>
      <c r="E258" s="1043" t="s">
        <v>24</v>
      </c>
      <c r="F258" s="1043"/>
      <c r="G258" s="1044"/>
      <c r="H258" s="1037"/>
      <c r="I258" s="1045"/>
      <c r="J258" s="1046"/>
      <c r="K258" s="1045"/>
      <c r="L258" s="1046"/>
      <c r="M258" s="1045">
        <f>SUM(K256:K257)</f>
        <v>8802</v>
      </c>
      <c r="N258" s="1046"/>
      <c r="O258" s="1045"/>
      <c r="P258" s="1055"/>
      <c r="Q258" s="1051"/>
    </row>
    <row r="259" spans="1:17" ht="19.5" customHeight="1">
      <c r="A259" s="1034"/>
      <c r="B259" s="1042"/>
      <c r="C259" s="1042" t="s">
        <v>615</v>
      </c>
      <c r="D259" s="1036"/>
      <c r="E259" s="1043" t="s">
        <v>25</v>
      </c>
      <c r="F259" s="1043"/>
      <c r="G259" s="1044"/>
      <c r="H259" s="1037"/>
      <c r="I259" s="1045"/>
      <c r="J259" s="1046"/>
      <c r="K259" s="1045"/>
      <c r="L259" s="1046"/>
      <c r="M259" s="1045"/>
      <c r="N259" s="1046"/>
      <c r="O259" s="1045"/>
      <c r="P259" s="1200"/>
    </row>
    <row r="260" spans="1:17" s="1052" customFormat="1" ht="19.5" hidden="1" customHeight="1">
      <c r="A260" s="1053"/>
      <c r="B260" s="1050"/>
      <c r="C260" s="1050"/>
      <c r="D260" s="1050"/>
      <c r="E260" s="1050"/>
      <c r="F260" s="1092"/>
      <c r="G260" s="1092"/>
      <c r="H260" s="1037"/>
      <c r="I260" s="1045"/>
      <c r="J260" s="1046"/>
      <c r="K260" s="1045"/>
      <c r="L260" s="1046"/>
      <c r="M260" s="1045"/>
      <c r="N260" s="1046"/>
      <c r="O260" s="1045"/>
      <c r="P260" s="1055"/>
      <c r="Q260" s="1051"/>
    </row>
    <row r="261" spans="1:17" s="1052" customFormat="1" ht="19.5" hidden="1" customHeight="1">
      <c r="A261" s="1053"/>
      <c r="B261" s="1042"/>
      <c r="C261" s="1042"/>
      <c r="D261" s="1050"/>
      <c r="E261" s="1050"/>
      <c r="F261" s="1092"/>
      <c r="G261" s="1092"/>
      <c r="H261" s="1037"/>
      <c r="I261" s="1045"/>
      <c r="J261" s="1046"/>
      <c r="K261" s="1045"/>
      <c r="L261" s="1046"/>
      <c r="M261" s="1045"/>
      <c r="N261" s="1046"/>
      <c r="O261" s="1045"/>
      <c r="P261" s="1055"/>
      <c r="Q261" s="1051"/>
    </row>
    <row r="262" spans="1:17" s="1052" customFormat="1" ht="19.5" customHeight="1">
      <c r="A262" s="1053"/>
      <c r="B262" s="1042"/>
      <c r="C262" s="1042"/>
      <c r="D262" s="1050" t="s">
        <v>587</v>
      </c>
      <c r="E262" s="1050"/>
      <c r="F262" s="1091" t="s">
        <v>291</v>
      </c>
      <c r="G262" s="1091"/>
      <c r="H262" s="1037"/>
      <c r="I262" s="1045"/>
      <c r="J262" s="1046"/>
      <c r="K262" s="1045">
        <v>138120</v>
      </c>
      <c r="L262" s="1046"/>
      <c r="M262" s="1045"/>
      <c r="N262" s="1046"/>
      <c r="O262" s="1045"/>
      <c r="P262" s="1055"/>
      <c r="Q262" s="1051"/>
    </row>
    <row r="263" spans="1:17" s="1052" customFormat="1" ht="19.5" customHeight="1">
      <c r="A263" s="1053"/>
      <c r="B263" s="1042"/>
      <c r="C263" s="1042"/>
      <c r="D263" s="1050" t="s">
        <v>607</v>
      </c>
      <c r="E263" s="1050"/>
      <c r="F263" s="1048" t="s">
        <v>546</v>
      </c>
      <c r="G263" s="1048"/>
      <c r="H263" s="1037"/>
      <c r="I263" s="1045">
        <v>3125</v>
      </c>
      <c r="J263" s="1046"/>
      <c r="K263" s="1045"/>
      <c r="L263" s="1046"/>
      <c r="M263" s="1045"/>
      <c r="N263" s="1046"/>
      <c r="O263" s="1045"/>
      <c r="P263" s="1055"/>
      <c r="Q263" s="1051"/>
    </row>
    <row r="264" spans="1:17" s="1052" customFormat="1" ht="19.5" customHeight="1">
      <c r="A264" s="1053"/>
      <c r="B264" s="1042"/>
      <c r="C264" s="1042"/>
      <c r="D264" s="1050"/>
      <c r="E264" s="1050"/>
      <c r="F264" s="1048" t="s">
        <v>486</v>
      </c>
      <c r="G264" s="1048"/>
      <c r="H264" s="1037"/>
      <c r="I264" s="1054">
        <v>-3125</v>
      </c>
      <c r="J264" s="1046"/>
      <c r="K264" s="1045">
        <v>0</v>
      </c>
      <c r="L264" s="1046"/>
      <c r="M264" s="1045"/>
      <c r="N264" s="1046"/>
      <c r="O264" s="1045"/>
      <c r="P264" s="1055"/>
      <c r="Q264" s="1051"/>
    </row>
    <row r="265" spans="1:17" s="1052" customFormat="1" ht="19.5" customHeight="1">
      <c r="A265" s="1053"/>
      <c r="B265" s="1042"/>
      <c r="C265" s="1042"/>
      <c r="D265" s="1050" t="s">
        <v>608</v>
      </c>
      <c r="E265" s="1050"/>
      <c r="F265" s="1048" t="s">
        <v>487</v>
      </c>
      <c r="G265" s="1048"/>
      <c r="H265" s="1037"/>
      <c r="I265" s="1045">
        <v>7651</v>
      </c>
      <c r="J265" s="1046"/>
      <c r="K265" s="1045"/>
      <c r="L265" s="1046"/>
      <c r="M265" s="1045"/>
      <c r="N265" s="1046"/>
      <c r="O265" s="1045"/>
      <c r="P265" s="1055"/>
      <c r="Q265" s="1051"/>
    </row>
    <row r="266" spans="1:17" s="1052" customFormat="1" ht="19.5" customHeight="1">
      <c r="A266" s="1053"/>
      <c r="B266" s="1042"/>
      <c r="C266" s="1042"/>
      <c r="D266" s="1050"/>
      <c r="E266" s="1050"/>
      <c r="F266" s="1048" t="s">
        <v>546</v>
      </c>
      <c r="G266" s="1048"/>
      <c r="H266" s="1037"/>
      <c r="I266" s="1054">
        <v>-7651</v>
      </c>
      <c r="J266" s="1046"/>
      <c r="K266" s="1054">
        <v>0</v>
      </c>
      <c r="L266" s="1046"/>
      <c r="M266" s="1045"/>
      <c r="N266" s="1046"/>
      <c r="O266" s="1045"/>
      <c r="P266" s="1055"/>
      <c r="Q266" s="1051"/>
    </row>
    <row r="267" spans="1:17" s="1052" customFormat="1" ht="19.5" customHeight="1">
      <c r="A267" s="1053"/>
      <c r="B267" s="1050"/>
      <c r="C267" s="1050"/>
      <c r="D267" s="1050"/>
      <c r="E267" s="1121" t="s">
        <v>29</v>
      </c>
      <c r="F267" s="1121"/>
      <c r="G267" s="1071"/>
      <c r="H267" s="1037"/>
      <c r="I267" s="1045"/>
      <c r="J267" s="1046"/>
      <c r="K267" s="1045"/>
      <c r="L267" s="1046"/>
      <c r="M267" s="1054">
        <f>SUM(K259:K262)</f>
        <v>138120</v>
      </c>
      <c r="N267" s="1046"/>
      <c r="O267" s="1045"/>
      <c r="P267" s="1055"/>
      <c r="Q267" s="1051"/>
    </row>
    <row r="268" spans="1:17" s="1052" customFormat="1" ht="18" customHeight="1" thickBot="1">
      <c r="A268" s="1056"/>
      <c r="B268" s="1057"/>
      <c r="C268" s="1057"/>
      <c r="D268" s="1058"/>
      <c r="E268" s="1058"/>
      <c r="F268" s="1059"/>
      <c r="G268" s="1059"/>
      <c r="H268" s="1060"/>
      <c r="I268" s="1061"/>
      <c r="J268" s="1061"/>
      <c r="K268" s="1061"/>
      <c r="L268" s="1061"/>
      <c r="M268" s="1061"/>
      <c r="N268" s="1061"/>
      <c r="O268" s="1061"/>
      <c r="P268" s="1201"/>
      <c r="Q268" s="1051"/>
    </row>
    <row r="269" spans="1:17" s="1052" customFormat="1" ht="9" customHeight="1">
      <c r="A269" s="1063"/>
      <c r="B269" s="1064"/>
      <c r="C269" s="1064"/>
      <c r="D269" s="1065"/>
      <c r="E269" s="1065"/>
      <c r="F269" s="1066"/>
      <c r="G269" s="1066"/>
      <c r="H269" s="1067"/>
      <c r="I269" s="1068"/>
      <c r="J269" s="1068"/>
      <c r="K269" s="1068"/>
      <c r="L269" s="1068"/>
      <c r="M269" s="1068"/>
      <c r="N269" s="1068"/>
      <c r="O269" s="1068"/>
      <c r="P269" s="1202"/>
      <c r="Q269" s="1051"/>
    </row>
    <row r="270" spans="1:17" s="1052" customFormat="1" ht="19.5" customHeight="1">
      <c r="A270" s="1053"/>
      <c r="B270" s="1050"/>
      <c r="C270" s="1050"/>
      <c r="D270" s="1050"/>
      <c r="E270" s="1043" t="s">
        <v>28</v>
      </c>
      <c r="F270" s="1043"/>
      <c r="G270" s="1044"/>
      <c r="H270" s="1037"/>
      <c r="I270" s="1045"/>
      <c r="J270" s="1046"/>
      <c r="K270" s="1045"/>
      <c r="L270" s="1046"/>
      <c r="M270" s="1045"/>
      <c r="N270" s="1046"/>
      <c r="O270" s="1045">
        <f>SUM(M243:M267)</f>
        <v>17335822</v>
      </c>
      <c r="P270" s="1055"/>
      <c r="Q270" s="1051"/>
    </row>
    <row r="271" spans="1:17" ht="19.5" customHeight="1">
      <c r="A271" s="1034"/>
      <c r="B271" s="1035" t="s">
        <v>63</v>
      </c>
      <c r="C271" s="1036"/>
      <c r="D271" s="1036"/>
      <c r="E271" s="1036"/>
      <c r="F271" s="1036"/>
      <c r="G271" s="1036"/>
      <c r="H271" s="1037"/>
      <c r="I271" s="1045"/>
      <c r="J271" s="1046"/>
      <c r="K271" s="1045"/>
      <c r="L271" s="1046"/>
      <c r="M271" s="1045"/>
      <c r="N271" s="1046"/>
      <c r="O271" s="1045"/>
      <c r="P271" s="1200"/>
    </row>
    <row r="272" spans="1:17" ht="19.5" customHeight="1">
      <c r="A272" s="1034"/>
      <c r="B272" s="1042"/>
      <c r="C272" s="1042" t="s">
        <v>606</v>
      </c>
      <c r="D272" s="1036"/>
      <c r="E272" s="1043" t="s">
        <v>30</v>
      </c>
      <c r="F272" s="1043"/>
      <c r="G272" s="1044"/>
      <c r="H272" s="1037"/>
      <c r="I272" s="1045"/>
      <c r="J272" s="1046"/>
      <c r="K272" s="1045"/>
      <c r="L272" s="1046"/>
      <c r="M272" s="1045">
        <f>7130-1</f>
        <v>7129</v>
      </c>
      <c r="N272" s="1046"/>
      <c r="O272" s="1045"/>
      <c r="P272" s="1200"/>
    </row>
    <row r="273" spans="1:17" s="1052" customFormat="1" ht="19.5" customHeight="1">
      <c r="A273" s="1053"/>
      <c r="B273" s="1050"/>
      <c r="C273" s="1072" t="s">
        <v>611</v>
      </c>
      <c r="D273" s="1050"/>
      <c r="E273" s="1043" t="s">
        <v>31</v>
      </c>
      <c r="F273" s="1043"/>
      <c r="G273" s="1044"/>
      <c r="H273" s="1037"/>
      <c r="I273" s="1045"/>
      <c r="J273" s="1046"/>
      <c r="K273" s="1045">
        <v>747725</v>
      </c>
      <c r="L273" s="1046"/>
      <c r="M273" s="1045"/>
      <c r="N273" s="1046"/>
      <c r="O273" s="1045"/>
      <c r="P273" s="1055"/>
      <c r="Q273" s="1051"/>
    </row>
    <row r="274" spans="1:17" s="1052" customFormat="1" ht="19.5" customHeight="1">
      <c r="A274" s="1053"/>
      <c r="B274" s="1050"/>
      <c r="C274" s="1050"/>
      <c r="D274" s="1050"/>
      <c r="E274" s="1043" t="s">
        <v>27</v>
      </c>
      <c r="F274" s="1043"/>
      <c r="G274" s="1044"/>
      <c r="H274" s="1037"/>
      <c r="I274" s="1045"/>
      <c r="J274" s="1046"/>
      <c r="K274" s="1054">
        <v>-1658</v>
      </c>
      <c r="L274" s="1046"/>
      <c r="M274" s="1045">
        <f>SUM(K273:K274)</f>
        <v>746067</v>
      </c>
      <c r="N274" s="1046"/>
      <c r="O274" s="1045"/>
      <c r="P274" s="1055"/>
      <c r="Q274" s="1051"/>
    </row>
    <row r="275" spans="1:17" s="1052" customFormat="1" ht="19.5" hidden="1" customHeight="1">
      <c r="A275" s="1053"/>
      <c r="B275" s="1042"/>
      <c r="C275" s="1042"/>
      <c r="D275" s="1050"/>
      <c r="E275" s="1043"/>
      <c r="F275" s="1043"/>
      <c r="G275" s="1044"/>
      <c r="H275" s="1037"/>
      <c r="I275" s="1045"/>
      <c r="J275" s="1046"/>
      <c r="K275" s="1045"/>
      <c r="L275" s="1046"/>
      <c r="M275" s="1045"/>
      <c r="N275" s="1046"/>
      <c r="O275" s="1045"/>
      <c r="P275" s="1055"/>
      <c r="Q275" s="1051"/>
    </row>
    <row r="276" spans="1:17" s="1052" customFormat="1" ht="19.5" customHeight="1">
      <c r="A276" s="1053"/>
      <c r="B276" s="1042"/>
      <c r="C276" s="1042" t="s">
        <v>615</v>
      </c>
      <c r="D276" s="1050"/>
      <c r="E276" s="1043" t="s">
        <v>32</v>
      </c>
      <c r="F276" s="1043"/>
      <c r="G276" s="1044"/>
      <c r="H276" s="1037"/>
      <c r="I276" s="1045"/>
      <c r="J276" s="1046"/>
      <c r="K276" s="1045"/>
      <c r="L276" s="1046"/>
      <c r="M276" s="1045">
        <v>63843</v>
      </c>
      <c r="N276" s="1046"/>
      <c r="O276" s="1045"/>
      <c r="P276" s="1055"/>
      <c r="Q276" s="1051"/>
    </row>
    <row r="277" spans="1:17" s="1052" customFormat="1" ht="19.5" customHeight="1">
      <c r="A277" s="1053"/>
      <c r="B277" s="1050"/>
      <c r="C277" s="1042" t="s">
        <v>616</v>
      </c>
      <c r="D277" s="1050"/>
      <c r="E277" s="1043" t="s">
        <v>294</v>
      </c>
      <c r="F277" s="1043"/>
      <c r="G277" s="1044"/>
      <c r="H277" s="1037"/>
      <c r="I277" s="1045"/>
      <c r="J277" s="1046"/>
      <c r="K277" s="1045"/>
      <c r="L277" s="1046"/>
      <c r="M277" s="1054">
        <v>7837</v>
      </c>
      <c r="N277" s="1046"/>
      <c r="O277" s="1045"/>
      <c r="P277" s="1055"/>
      <c r="Q277" s="1051"/>
    </row>
    <row r="278" spans="1:17" s="1052" customFormat="1" ht="19.5" hidden="1" customHeight="1">
      <c r="A278" s="1053"/>
      <c r="B278" s="1042"/>
      <c r="C278" s="1042"/>
      <c r="D278" s="1050"/>
      <c r="E278" s="1043"/>
      <c r="F278" s="1043"/>
      <c r="G278" s="1044"/>
      <c r="H278" s="1037"/>
      <c r="I278" s="1045"/>
      <c r="J278" s="1046"/>
      <c r="K278" s="1045"/>
      <c r="L278" s="1046"/>
      <c r="M278" s="1045"/>
      <c r="N278" s="1046"/>
      <c r="O278" s="1045"/>
      <c r="P278" s="1055"/>
      <c r="Q278" s="1051"/>
    </row>
    <row r="279" spans="1:17" s="1052" customFormat="1" ht="19.5" hidden="1" customHeight="1">
      <c r="A279" s="1053"/>
      <c r="B279" s="1050"/>
      <c r="C279" s="1042"/>
      <c r="D279" s="1050"/>
      <c r="E279" s="1043"/>
      <c r="F279" s="1043"/>
      <c r="G279" s="1044"/>
      <c r="H279" s="1037"/>
      <c r="I279" s="1045"/>
      <c r="J279" s="1046"/>
      <c r="K279" s="1045"/>
      <c r="L279" s="1046"/>
      <c r="M279" s="1054"/>
      <c r="N279" s="1046"/>
      <c r="O279" s="1045"/>
      <c r="P279" s="1055"/>
      <c r="Q279" s="1051" t="s">
        <v>469</v>
      </c>
    </row>
    <row r="280" spans="1:17" s="1052" customFormat="1" ht="19.5" customHeight="1">
      <c r="A280" s="1053"/>
      <c r="B280" s="1050"/>
      <c r="C280" s="1050"/>
      <c r="D280" s="1050"/>
      <c r="E280" s="1043" t="s">
        <v>34</v>
      </c>
      <c r="F280" s="1043"/>
      <c r="G280" s="1044"/>
      <c r="H280" s="1037"/>
      <c r="I280" s="1045"/>
      <c r="J280" s="1046"/>
      <c r="K280" s="1045"/>
      <c r="L280" s="1046"/>
      <c r="M280" s="1045"/>
      <c r="N280" s="1046"/>
      <c r="O280" s="1054">
        <f>SUM(M272:M279)</f>
        <v>824876</v>
      </c>
      <c r="P280" s="1055"/>
      <c r="Q280" s="1051"/>
    </row>
    <row r="281" spans="1:17" s="1052" customFormat="1" ht="19.5" customHeight="1" thickBot="1">
      <c r="A281" s="1053"/>
      <c r="B281" s="1042"/>
      <c r="C281" s="1042"/>
      <c r="D281" s="1050"/>
      <c r="E281" s="1043" t="s">
        <v>35</v>
      </c>
      <c r="F281" s="1043"/>
      <c r="G281" s="1044"/>
      <c r="H281" s="1037"/>
      <c r="I281" s="1045"/>
      <c r="J281" s="1046"/>
      <c r="K281" s="1045"/>
      <c r="L281" s="1046"/>
      <c r="M281" s="1045"/>
      <c r="N281" s="1046"/>
      <c r="O281" s="1073">
        <f>SUM(O270,O280)</f>
        <v>18160698</v>
      </c>
      <c r="P281" s="1055"/>
      <c r="Q281" s="1051"/>
    </row>
    <row r="282" spans="1:17" s="1052" customFormat="1" ht="19.5" customHeight="1" thickTop="1">
      <c r="A282" s="1053"/>
      <c r="B282" s="1042"/>
      <c r="C282" s="1042"/>
      <c r="D282" s="1050"/>
      <c r="E282" s="1043"/>
      <c r="F282" s="1043"/>
      <c r="G282" s="1044"/>
      <c r="H282" s="1037"/>
      <c r="I282" s="1038"/>
      <c r="J282" s="1039"/>
      <c r="K282" s="1038"/>
      <c r="L282" s="1039"/>
      <c r="M282" s="1038"/>
      <c r="N282" s="1039"/>
      <c r="O282" s="1038"/>
      <c r="P282" s="1055"/>
      <c r="Q282" s="1051"/>
    </row>
    <row r="283" spans="1:17" s="1052" customFormat="1" ht="19.5" customHeight="1">
      <c r="A283" s="1053"/>
      <c r="B283" s="1042"/>
      <c r="C283" s="1042"/>
      <c r="D283" s="1050"/>
      <c r="E283" s="1044"/>
      <c r="F283" s="1044"/>
      <c r="G283" s="1044"/>
      <c r="H283" s="1037"/>
      <c r="I283" s="1038"/>
      <c r="J283" s="1039"/>
      <c r="K283" s="1038"/>
      <c r="L283" s="1039"/>
      <c r="M283" s="1038"/>
      <c r="N283" s="1039"/>
      <c r="O283" s="1038"/>
      <c r="P283" s="1055"/>
      <c r="Q283" s="1051"/>
    </row>
    <row r="284" spans="1:17" s="1052" customFormat="1" ht="19.5" customHeight="1">
      <c r="A284" s="1053"/>
      <c r="B284" s="1042"/>
      <c r="C284" s="1042"/>
      <c r="D284" s="1050"/>
      <c r="E284" s="1044"/>
      <c r="F284" s="1044"/>
      <c r="G284" s="1044"/>
      <c r="H284" s="1037"/>
      <c r="I284" s="1038"/>
      <c r="J284" s="1039"/>
      <c r="K284" s="1038"/>
      <c r="L284" s="1039"/>
      <c r="M284" s="1038"/>
      <c r="N284" s="1039"/>
      <c r="O284" s="1038"/>
      <c r="P284" s="1055"/>
      <c r="Q284" s="1051"/>
    </row>
    <row r="285" spans="1:17" s="1052" customFormat="1" ht="19.5" customHeight="1">
      <c r="A285" s="1053"/>
      <c r="B285" s="1042"/>
      <c r="C285" s="1042"/>
      <c r="D285" s="1050"/>
      <c r="E285" s="1044"/>
      <c r="F285" s="1044"/>
      <c r="G285" s="1044"/>
      <c r="H285" s="1037"/>
      <c r="I285" s="1038"/>
      <c r="J285" s="1039"/>
      <c r="K285" s="1038"/>
      <c r="L285" s="1039"/>
      <c r="M285" s="1038"/>
      <c r="N285" s="1039"/>
      <c r="O285" s="1038"/>
      <c r="P285" s="1055"/>
      <c r="Q285" s="1051"/>
    </row>
    <row r="286" spans="1:17" s="1052" customFormat="1" ht="19.5" customHeight="1">
      <c r="A286" s="1053"/>
      <c r="B286" s="1042"/>
      <c r="C286" s="1042"/>
      <c r="D286" s="1050"/>
      <c r="E286" s="1044"/>
      <c r="F286" s="1044"/>
      <c r="G286" s="1044"/>
      <c r="H286" s="1037"/>
      <c r="I286" s="1038"/>
      <c r="J286" s="1039"/>
      <c r="K286" s="1038"/>
      <c r="L286" s="1039"/>
      <c r="M286" s="1038"/>
      <c r="N286" s="1039"/>
      <c r="O286" s="1038"/>
      <c r="P286" s="1055"/>
      <c r="Q286" s="1051"/>
    </row>
    <row r="287" spans="1:17" s="1052" customFormat="1" ht="19.5" customHeight="1">
      <c r="A287" s="1053"/>
      <c r="B287" s="1042"/>
      <c r="C287" s="1042"/>
      <c r="D287" s="1050"/>
      <c r="E287" s="1044"/>
      <c r="F287" s="1044"/>
      <c r="G287" s="1044"/>
      <c r="H287" s="1037"/>
      <c r="I287" s="1038"/>
      <c r="J287" s="1039"/>
      <c r="K287" s="1038"/>
      <c r="L287" s="1039"/>
      <c r="M287" s="1038"/>
      <c r="N287" s="1039"/>
      <c r="O287" s="1038"/>
      <c r="P287" s="1055"/>
      <c r="Q287" s="1051"/>
    </row>
    <row r="288" spans="1:17" s="1052" customFormat="1" ht="19.5" customHeight="1">
      <c r="A288" s="1053"/>
      <c r="B288" s="1042"/>
      <c r="C288" s="1042"/>
      <c r="D288" s="1050"/>
      <c r="E288" s="1044"/>
      <c r="F288" s="1044"/>
      <c r="G288" s="1044"/>
      <c r="H288" s="1037"/>
      <c r="I288" s="1038"/>
      <c r="J288" s="1039"/>
      <c r="K288" s="1038"/>
      <c r="L288" s="1039"/>
      <c r="M288" s="1038"/>
      <c r="N288" s="1039"/>
      <c r="O288" s="1038"/>
      <c r="P288" s="1055"/>
      <c r="Q288" s="1051"/>
    </row>
    <row r="289" spans="1:17" s="1052" customFormat="1" ht="19.5" customHeight="1">
      <c r="A289" s="1053"/>
      <c r="B289" s="1042"/>
      <c r="C289" s="1042"/>
      <c r="D289" s="1050"/>
      <c r="E289" s="1044"/>
      <c r="F289" s="1044"/>
      <c r="G289" s="1044"/>
      <c r="H289" s="1037"/>
      <c r="I289" s="1038"/>
      <c r="J289" s="1039"/>
      <c r="K289" s="1038"/>
      <c r="L289" s="1039"/>
      <c r="M289" s="1038"/>
      <c r="N289" s="1039"/>
      <c r="O289" s="1038"/>
      <c r="P289" s="1055"/>
      <c r="Q289" s="1051"/>
    </row>
    <row r="290" spans="1:17" s="1052" customFormat="1" ht="19.5" customHeight="1">
      <c r="A290" s="1053"/>
      <c r="B290" s="1042"/>
      <c r="C290" s="1042"/>
      <c r="D290" s="1050"/>
      <c r="E290" s="1044"/>
      <c r="F290" s="1044"/>
      <c r="G290" s="1044"/>
      <c r="H290" s="1037"/>
      <c r="I290" s="1038"/>
      <c r="J290" s="1039"/>
      <c r="K290" s="1038"/>
      <c r="L290" s="1039"/>
      <c r="M290" s="1038"/>
      <c r="N290" s="1039"/>
      <c r="O290" s="1038"/>
      <c r="P290" s="1055"/>
      <c r="Q290" s="1051"/>
    </row>
    <row r="291" spans="1:17" s="1052" customFormat="1" ht="19.5" customHeight="1">
      <c r="A291" s="1053"/>
      <c r="B291" s="1042"/>
      <c r="C291" s="1042"/>
      <c r="D291" s="1050"/>
      <c r="E291" s="1044"/>
      <c r="F291" s="1044"/>
      <c r="G291" s="1044"/>
      <c r="H291" s="1037"/>
      <c r="I291" s="1038"/>
      <c r="J291" s="1039"/>
      <c r="K291" s="1038"/>
      <c r="L291" s="1039"/>
      <c r="M291" s="1038"/>
      <c r="N291" s="1039"/>
      <c r="O291" s="1038"/>
      <c r="P291" s="1055"/>
      <c r="Q291" s="1051"/>
    </row>
    <row r="292" spans="1:17" s="1052" customFormat="1" ht="19.5" customHeight="1">
      <c r="A292" s="1053"/>
      <c r="B292" s="1042"/>
      <c r="C292" s="1042"/>
      <c r="D292" s="1050"/>
      <c r="E292" s="1044"/>
      <c r="F292" s="1044"/>
      <c r="G292" s="1044"/>
      <c r="H292" s="1037"/>
      <c r="I292" s="1038"/>
      <c r="J292" s="1039"/>
      <c r="K292" s="1038"/>
      <c r="L292" s="1039"/>
      <c r="M292" s="1038"/>
      <c r="N292" s="1039"/>
      <c r="O292" s="1038"/>
      <c r="P292" s="1055"/>
      <c r="Q292" s="1051"/>
    </row>
    <row r="293" spans="1:17" s="1052" customFormat="1" ht="19.5" customHeight="1">
      <c r="A293" s="1053"/>
      <c r="B293" s="1042"/>
      <c r="C293" s="1042"/>
      <c r="D293" s="1050"/>
      <c r="E293" s="1044"/>
      <c r="F293" s="1044"/>
      <c r="G293" s="1044"/>
      <c r="H293" s="1037"/>
      <c r="I293" s="1038"/>
      <c r="J293" s="1039"/>
      <c r="K293" s="1038"/>
      <c r="L293" s="1039"/>
      <c r="M293" s="1038"/>
      <c r="N293" s="1039"/>
      <c r="O293" s="1038"/>
      <c r="P293" s="1055"/>
      <c r="Q293" s="1051"/>
    </row>
    <row r="294" spans="1:17" s="1052" customFormat="1" ht="19.5" customHeight="1">
      <c r="A294" s="1053"/>
      <c r="B294" s="1042"/>
      <c r="C294" s="1042"/>
      <c r="D294" s="1050"/>
      <c r="E294" s="1044"/>
      <c r="F294" s="1044"/>
      <c r="G294" s="1044"/>
      <c r="H294" s="1037"/>
      <c r="I294" s="1038"/>
      <c r="J294" s="1039"/>
      <c r="K294" s="1038"/>
      <c r="L294" s="1039"/>
      <c r="M294" s="1038"/>
      <c r="N294" s="1039"/>
      <c r="O294" s="1038"/>
      <c r="P294" s="1055"/>
      <c r="Q294" s="1051"/>
    </row>
    <row r="295" spans="1:17" s="1052" customFormat="1" ht="19.5" customHeight="1">
      <c r="A295" s="1053"/>
      <c r="B295" s="1042"/>
      <c r="C295" s="1042"/>
      <c r="D295" s="1050"/>
      <c r="E295" s="1044"/>
      <c r="F295" s="1044"/>
      <c r="G295" s="1044"/>
      <c r="H295" s="1037"/>
      <c r="I295" s="1038"/>
      <c r="J295" s="1039"/>
      <c r="K295" s="1038"/>
      <c r="L295" s="1039"/>
      <c r="M295" s="1038"/>
      <c r="N295" s="1039"/>
      <c r="O295" s="1038"/>
      <c r="P295" s="1055"/>
      <c r="Q295" s="1051"/>
    </row>
    <row r="296" spans="1:17" s="1052" customFormat="1" ht="19.5" customHeight="1">
      <c r="A296" s="1053"/>
      <c r="B296" s="1042"/>
      <c r="C296" s="1042"/>
      <c r="D296" s="1050"/>
      <c r="E296" s="1044"/>
      <c r="F296" s="1044"/>
      <c r="G296" s="1044"/>
      <c r="H296" s="1037"/>
      <c r="I296" s="1038"/>
      <c r="J296" s="1039"/>
      <c r="K296" s="1038"/>
      <c r="L296" s="1039"/>
      <c r="M296" s="1038"/>
      <c r="N296" s="1039"/>
      <c r="O296" s="1038"/>
      <c r="P296" s="1055"/>
      <c r="Q296" s="1051"/>
    </row>
    <row r="297" spans="1:17" s="1052" customFormat="1" ht="19.5" customHeight="1">
      <c r="A297" s="1053"/>
      <c r="B297" s="1042"/>
      <c r="C297" s="1042"/>
      <c r="D297" s="1050"/>
      <c r="E297" s="1044"/>
      <c r="F297" s="1044"/>
      <c r="G297" s="1044"/>
      <c r="H297" s="1037"/>
      <c r="I297" s="1038"/>
      <c r="J297" s="1039"/>
      <c r="K297" s="1038"/>
      <c r="L297" s="1039"/>
      <c r="M297" s="1038"/>
      <c r="N297" s="1039"/>
      <c r="O297" s="1038"/>
      <c r="P297" s="1055"/>
      <c r="Q297" s="1051"/>
    </row>
    <row r="298" spans="1:17" s="1052" customFormat="1" ht="19.5" customHeight="1">
      <c r="A298" s="1053"/>
      <c r="B298" s="1042"/>
      <c r="C298" s="1042"/>
      <c r="D298" s="1050"/>
      <c r="E298" s="1044"/>
      <c r="F298" s="1044"/>
      <c r="G298" s="1044"/>
      <c r="H298" s="1037"/>
      <c r="I298" s="1038"/>
      <c r="J298" s="1039"/>
      <c r="K298" s="1038"/>
      <c r="L298" s="1039"/>
      <c r="M298" s="1038"/>
      <c r="N298" s="1039"/>
      <c r="O298" s="1038"/>
      <c r="P298" s="1055"/>
      <c r="Q298" s="1051"/>
    </row>
    <row r="299" spans="1:17" s="1052" customFormat="1" ht="19.5" customHeight="1">
      <c r="A299" s="1053"/>
      <c r="B299" s="1134"/>
      <c r="C299" s="1134"/>
      <c r="D299" s="1099"/>
      <c r="E299" s="1135"/>
      <c r="F299" s="1135"/>
      <c r="G299" s="1136"/>
      <c r="H299" s="1037"/>
      <c r="I299" s="1038"/>
      <c r="J299" s="1039"/>
      <c r="K299" s="1038"/>
      <c r="L299" s="1039"/>
      <c r="M299" s="1038"/>
      <c r="N299" s="1039"/>
      <c r="O299" s="1038"/>
      <c r="P299" s="1055"/>
      <c r="Q299" s="1051"/>
    </row>
    <row r="300" spans="1:17" s="654" customFormat="1" ht="9" customHeight="1" thickBot="1">
      <c r="A300" s="1074"/>
      <c r="B300" s="1075"/>
      <c r="C300" s="1075"/>
      <c r="D300" s="1076"/>
      <c r="E300" s="1076"/>
      <c r="F300" s="1077"/>
      <c r="G300" s="1077"/>
      <c r="H300" s="1076"/>
      <c r="I300" s="1078"/>
      <c r="J300" s="1078"/>
      <c r="K300" s="1078"/>
      <c r="L300" s="1078"/>
      <c r="M300" s="1078"/>
      <c r="N300" s="1078"/>
      <c r="O300" s="1078"/>
      <c r="P300" s="1209"/>
      <c r="Q300" s="1051"/>
    </row>
    <row r="301" spans="1:17" s="654" customFormat="1" ht="9" customHeight="1">
      <c r="A301" s="1081"/>
      <c r="B301" s="1082"/>
      <c r="C301" s="1082"/>
      <c r="D301" s="1083"/>
      <c r="E301" s="1083"/>
      <c r="F301" s="1084"/>
      <c r="G301" s="1084"/>
      <c r="H301" s="1083"/>
      <c r="I301" s="1085"/>
      <c r="J301" s="1085"/>
      <c r="K301" s="1085"/>
      <c r="L301" s="1085"/>
      <c r="M301" s="1085"/>
      <c r="N301" s="1085"/>
      <c r="O301" s="1085"/>
      <c r="P301" s="1205"/>
      <c r="Q301" s="1080"/>
    </row>
    <row r="302" spans="1:17" s="1030" customFormat="1" ht="19.5" customHeight="1">
      <c r="A302" s="1031" t="s">
        <v>36</v>
      </c>
      <c r="B302" s="1032"/>
      <c r="C302" s="1032"/>
      <c r="D302" s="1032"/>
      <c r="E302" s="1032"/>
      <c r="F302" s="1032"/>
      <c r="G302" s="1032"/>
      <c r="H302" s="1032"/>
      <c r="I302" s="1032"/>
      <c r="J302" s="1032"/>
      <c r="K302" s="1032"/>
      <c r="L302" s="1032"/>
      <c r="M302" s="1032"/>
      <c r="N302" s="1032"/>
      <c r="O302" s="1032"/>
      <c r="P302" s="1033"/>
      <c r="Q302" s="1018"/>
    </row>
    <row r="303" spans="1:17" ht="19.5" customHeight="1">
      <c r="A303" s="1034"/>
      <c r="B303" s="1035" t="s">
        <v>64</v>
      </c>
      <c r="C303" s="1036"/>
      <c r="D303" s="1036"/>
      <c r="E303" s="1036"/>
      <c r="F303" s="1036"/>
      <c r="G303" s="1036"/>
      <c r="H303" s="1037"/>
      <c r="I303" s="1038"/>
      <c r="J303" s="1039"/>
      <c r="K303" s="1038"/>
      <c r="L303" s="1039"/>
      <c r="M303" s="1038"/>
      <c r="N303" s="1039"/>
      <c r="O303" s="1038"/>
      <c r="P303" s="1200"/>
    </row>
    <row r="304" spans="1:17" ht="19.5" customHeight="1">
      <c r="A304" s="1034"/>
      <c r="B304" s="1042"/>
      <c r="C304" s="1042" t="s">
        <v>606</v>
      </c>
      <c r="D304" s="1036"/>
      <c r="E304" s="1043" t="s">
        <v>37</v>
      </c>
      <c r="F304" s="1043"/>
      <c r="G304" s="1044"/>
      <c r="H304" s="1037"/>
      <c r="I304" s="1045"/>
      <c r="J304" s="1046"/>
      <c r="K304" s="1045"/>
      <c r="L304" s="1046"/>
      <c r="M304" s="1045"/>
      <c r="N304" s="1046"/>
      <c r="O304" s="1045"/>
      <c r="P304" s="1200"/>
    </row>
    <row r="305" spans="1:17" ht="30" customHeight="1">
      <c r="A305" s="1047"/>
      <c r="B305" s="1042"/>
      <c r="C305" s="1042"/>
      <c r="D305" s="1095" t="s">
        <v>587</v>
      </c>
      <c r="E305" s="1036"/>
      <c r="F305" s="1122" t="s">
        <v>67</v>
      </c>
      <c r="G305" s="1122"/>
      <c r="H305" s="1037"/>
      <c r="I305" s="1045"/>
      <c r="J305" s="1046"/>
      <c r="K305" s="1054">
        <v>11157352</v>
      </c>
      <c r="L305" s="1046"/>
      <c r="M305" s="1045"/>
      <c r="N305" s="1046"/>
      <c r="O305" s="1045"/>
      <c r="P305" s="1200"/>
    </row>
    <row r="306" spans="1:17" s="1052" customFormat="1" ht="19.5" customHeight="1">
      <c r="A306" s="1053"/>
      <c r="B306" s="1042"/>
      <c r="C306" s="1042"/>
      <c r="D306" s="1050"/>
      <c r="E306" s="1089" t="s">
        <v>38</v>
      </c>
      <c r="F306" s="1089"/>
      <c r="G306" s="1090"/>
      <c r="H306" s="1037"/>
      <c r="I306" s="1045"/>
      <c r="J306" s="1046"/>
      <c r="K306" s="1045"/>
      <c r="L306" s="1046"/>
      <c r="M306" s="1045">
        <f>SUM(K304:K305)</f>
        <v>11157352</v>
      </c>
      <c r="N306" s="1046"/>
      <c r="O306" s="1045"/>
      <c r="P306" s="1055"/>
      <c r="Q306" s="1051"/>
    </row>
    <row r="307" spans="1:17" ht="19.5" customHeight="1">
      <c r="A307" s="1034"/>
      <c r="B307" s="1042"/>
      <c r="C307" s="1042" t="s">
        <v>611</v>
      </c>
      <c r="D307" s="1036"/>
      <c r="E307" s="1043" t="s">
        <v>39</v>
      </c>
      <c r="F307" s="1043"/>
      <c r="G307" s="1044"/>
      <c r="H307" s="1037"/>
      <c r="I307" s="1045"/>
      <c r="J307" s="1046"/>
      <c r="K307" s="1045"/>
      <c r="L307" s="1046"/>
      <c r="M307" s="1045"/>
      <c r="N307" s="1046"/>
      <c r="O307" s="1045"/>
      <c r="P307" s="1200"/>
    </row>
    <row r="308" spans="1:17" ht="19.5" customHeight="1">
      <c r="A308" s="1047"/>
      <c r="B308" s="1042"/>
      <c r="C308" s="1042"/>
      <c r="D308" s="1036" t="s">
        <v>587</v>
      </c>
      <c r="E308" s="1036"/>
      <c r="F308" s="1043" t="s">
        <v>40</v>
      </c>
      <c r="G308" s="1043"/>
      <c r="H308" s="1037"/>
      <c r="I308" s="1045"/>
      <c r="J308" s="1046"/>
      <c r="K308" s="1054">
        <v>2007434</v>
      </c>
      <c r="L308" s="1046"/>
      <c r="M308" s="1045"/>
      <c r="N308" s="1046"/>
      <c r="O308" s="1045"/>
      <c r="P308" s="1200"/>
    </row>
    <row r="309" spans="1:17" s="1052" customFormat="1" ht="19.5" hidden="1" customHeight="1">
      <c r="A309" s="1049"/>
      <c r="B309" s="1050"/>
      <c r="C309" s="1050"/>
      <c r="D309" s="1050"/>
      <c r="E309" s="1050"/>
      <c r="F309" s="1092"/>
      <c r="G309" s="1092"/>
      <c r="H309" s="1037"/>
      <c r="I309" s="1045"/>
      <c r="J309" s="1046"/>
      <c r="K309" s="1054"/>
      <c r="L309" s="1046"/>
      <c r="M309" s="1045"/>
      <c r="N309" s="1046"/>
      <c r="O309" s="1045"/>
      <c r="P309" s="1055"/>
      <c r="Q309" s="1051"/>
    </row>
    <row r="310" spans="1:17" s="1052" customFormat="1" ht="19.5" customHeight="1">
      <c r="A310" s="1049"/>
      <c r="B310" s="1050"/>
      <c r="C310" s="1050"/>
      <c r="D310" s="1050"/>
      <c r="E310" s="1089" t="s">
        <v>42</v>
      </c>
      <c r="F310" s="1089"/>
      <c r="G310" s="1090"/>
      <c r="H310" s="1037"/>
      <c r="I310" s="1045"/>
      <c r="J310" s="1046"/>
      <c r="K310" s="1045"/>
      <c r="L310" s="1046"/>
      <c r="M310" s="1054">
        <f>SUM(K307:K309)</f>
        <v>2007434</v>
      </c>
      <c r="N310" s="1046"/>
      <c r="O310" s="1045"/>
      <c r="P310" s="1055"/>
      <c r="Q310" s="1051"/>
    </row>
    <row r="311" spans="1:17" s="1052" customFormat="1" ht="19.5" customHeight="1">
      <c r="A311" s="1053"/>
      <c r="B311" s="1050"/>
      <c r="C311" s="1050"/>
      <c r="D311" s="1050"/>
      <c r="E311" s="1091" t="s">
        <v>47</v>
      </c>
      <c r="F311" s="1091"/>
      <c r="G311" s="1092"/>
      <c r="H311" s="1037"/>
      <c r="I311" s="1045"/>
      <c r="J311" s="1046"/>
      <c r="K311" s="1045"/>
      <c r="L311" s="1046"/>
      <c r="M311" s="1093"/>
      <c r="N311" s="1046"/>
      <c r="O311" s="1045">
        <f>SUM(M303:M310)</f>
        <v>13164786</v>
      </c>
      <c r="P311" s="1055"/>
      <c r="Q311" s="1051"/>
    </row>
    <row r="312" spans="1:17" ht="19.5" customHeight="1">
      <c r="A312" s="1034"/>
      <c r="B312" s="1035" t="s">
        <v>65</v>
      </c>
      <c r="C312" s="1036"/>
      <c r="D312" s="1036"/>
      <c r="E312" s="1036"/>
      <c r="F312" s="1036"/>
      <c r="G312" s="1036"/>
      <c r="H312" s="1037"/>
      <c r="I312" s="1045"/>
      <c r="J312" s="1046"/>
      <c r="K312" s="1045"/>
      <c r="L312" s="1046"/>
      <c r="M312" s="1045"/>
      <c r="N312" s="1046"/>
      <c r="O312" s="1038"/>
      <c r="P312" s="1200"/>
    </row>
    <row r="313" spans="1:17" ht="19.5" customHeight="1">
      <c r="A313" s="1034"/>
      <c r="B313" s="1042"/>
      <c r="C313" s="1042" t="s">
        <v>606</v>
      </c>
      <c r="D313" s="1036"/>
      <c r="E313" s="1043" t="s">
        <v>37</v>
      </c>
      <c r="F313" s="1043"/>
      <c r="G313" s="1044"/>
      <c r="H313" s="1037"/>
      <c r="I313" s="1045"/>
      <c r="J313" s="1046"/>
      <c r="K313" s="1045"/>
      <c r="L313" s="1046"/>
      <c r="M313" s="1045"/>
      <c r="N313" s="1046"/>
      <c r="O313" s="1045"/>
      <c r="P313" s="1200"/>
    </row>
    <row r="314" spans="1:17" s="1052" customFormat="1" ht="30" customHeight="1">
      <c r="A314" s="1053"/>
      <c r="B314" s="1050"/>
      <c r="C314" s="1050"/>
      <c r="D314" s="1095" t="s">
        <v>587</v>
      </c>
      <c r="E314" s="1036"/>
      <c r="F314" s="1122" t="s">
        <v>67</v>
      </c>
      <c r="G314" s="1122"/>
      <c r="H314" s="1037"/>
      <c r="I314" s="1045"/>
      <c r="J314" s="1046"/>
      <c r="K314" s="1054">
        <v>1559461</v>
      </c>
      <c r="L314" s="1046"/>
      <c r="M314" s="1045"/>
      <c r="N314" s="1046"/>
      <c r="O314" s="1045"/>
      <c r="P314" s="1055"/>
      <c r="Q314" s="1051"/>
    </row>
    <row r="315" spans="1:17" s="1052" customFormat="1" ht="19.5" customHeight="1">
      <c r="A315" s="1053"/>
      <c r="B315" s="1042"/>
      <c r="C315" s="1042"/>
      <c r="D315" s="1050"/>
      <c r="E315" s="1089" t="s">
        <v>38</v>
      </c>
      <c r="F315" s="1089"/>
      <c r="G315" s="1090"/>
      <c r="H315" s="1037"/>
      <c r="I315" s="1045"/>
      <c r="J315" s="1046"/>
      <c r="K315" s="1045"/>
      <c r="L315" s="1046"/>
      <c r="M315" s="1045">
        <f>SUM(K314)</f>
        <v>1559461</v>
      </c>
      <c r="N315" s="1046"/>
      <c r="O315" s="1045"/>
      <c r="P315" s="1055"/>
      <c r="Q315" s="1051"/>
    </row>
    <row r="316" spans="1:17" ht="19.5" customHeight="1">
      <c r="A316" s="1034"/>
      <c r="B316" s="1042"/>
      <c r="C316" s="1042" t="s">
        <v>611</v>
      </c>
      <c r="D316" s="1036"/>
      <c r="E316" s="1043" t="s">
        <v>43</v>
      </c>
      <c r="F316" s="1043"/>
      <c r="G316" s="1044"/>
      <c r="H316" s="1037"/>
      <c r="I316" s="1045"/>
      <c r="J316" s="1046"/>
      <c r="K316" s="1045"/>
      <c r="L316" s="1046"/>
      <c r="M316" s="1045">
        <v>499277</v>
      </c>
      <c r="N316" s="1046"/>
      <c r="O316" s="1045"/>
      <c r="P316" s="1200"/>
    </row>
    <row r="317" spans="1:17" ht="19.5" customHeight="1">
      <c r="A317" s="1034"/>
      <c r="B317" s="1042"/>
      <c r="C317" s="1042" t="s">
        <v>615</v>
      </c>
      <c r="D317" s="1036"/>
      <c r="E317" s="1043" t="s">
        <v>44</v>
      </c>
      <c r="F317" s="1043"/>
      <c r="G317" s="1044"/>
      <c r="H317" s="1037"/>
      <c r="I317" s="1045"/>
      <c r="J317" s="1046"/>
      <c r="K317" s="1045"/>
      <c r="L317" s="1046"/>
      <c r="M317" s="1045">
        <v>7405997</v>
      </c>
      <c r="N317" s="1046"/>
      <c r="O317" s="1045"/>
      <c r="P317" s="1200"/>
    </row>
    <row r="318" spans="1:17" ht="19.5" customHeight="1">
      <c r="A318" s="1034"/>
      <c r="B318" s="1042"/>
      <c r="C318" s="1042" t="s">
        <v>616</v>
      </c>
      <c r="D318" s="1036"/>
      <c r="E318" s="1043" t="s">
        <v>39</v>
      </c>
      <c r="F318" s="1043"/>
      <c r="G318" s="1044"/>
      <c r="H318" s="1037"/>
      <c r="I318" s="1045"/>
      <c r="J318" s="1046"/>
      <c r="K318" s="1045"/>
      <c r="L318" s="1046"/>
      <c r="M318" s="1045"/>
      <c r="N318" s="1046"/>
      <c r="O318" s="1045"/>
      <c r="P318" s="1200"/>
    </row>
    <row r="319" spans="1:17" ht="19.5" customHeight="1">
      <c r="A319" s="1034"/>
      <c r="B319" s="1042"/>
      <c r="C319" s="1042"/>
      <c r="D319" s="1036" t="s">
        <v>587</v>
      </c>
      <c r="E319" s="1036"/>
      <c r="F319" s="1043" t="s">
        <v>45</v>
      </c>
      <c r="G319" s="1043"/>
      <c r="H319" s="1037"/>
      <c r="I319" s="1045"/>
      <c r="J319" s="1046"/>
      <c r="K319" s="1054">
        <v>314873</v>
      </c>
      <c r="L319" s="1046"/>
      <c r="M319" s="1045"/>
      <c r="N319" s="1046"/>
      <c r="O319" s="1045"/>
      <c r="P319" s="1200"/>
    </row>
    <row r="320" spans="1:17" ht="19.5" customHeight="1">
      <c r="A320" s="1034"/>
      <c r="B320" s="1042"/>
      <c r="C320" s="1042"/>
      <c r="D320" s="1036"/>
      <c r="E320" s="1043" t="s">
        <v>42</v>
      </c>
      <c r="F320" s="1043"/>
      <c r="G320" s="1044"/>
      <c r="H320" s="1037"/>
      <c r="I320" s="1045"/>
      <c r="J320" s="1046"/>
      <c r="K320" s="1045"/>
      <c r="L320" s="1046"/>
      <c r="M320" s="1054">
        <f>SUM(K319)</f>
        <v>314873</v>
      </c>
      <c r="N320" s="1046"/>
      <c r="O320" s="1045"/>
      <c r="P320" s="1200"/>
    </row>
    <row r="321" spans="1:17" ht="19.5" hidden="1" customHeight="1">
      <c r="A321" s="1034"/>
      <c r="B321" s="1042"/>
      <c r="C321" s="1042" t="s">
        <v>605</v>
      </c>
      <c r="D321" s="1036"/>
      <c r="E321" s="1043" t="s">
        <v>300</v>
      </c>
      <c r="F321" s="1043"/>
      <c r="G321" s="1044"/>
      <c r="H321" s="1037"/>
      <c r="I321" s="1045"/>
      <c r="J321" s="1046"/>
      <c r="K321" s="1045"/>
      <c r="L321" s="1046"/>
      <c r="M321" s="1045"/>
      <c r="N321" s="1046"/>
      <c r="O321" s="1045"/>
      <c r="P321" s="1200"/>
    </row>
    <row r="322" spans="1:17" ht="19.5" customHeight="1">
      <c r="A322" s="1034"/>
      <c r="B322" s="1042"/>
      <c r="C322" s="1042"/>
      <c r="D322" s="1036"/>
      <c r="E322" s="1043" t="s">
        <v>46</v>
      </c>
      <c r="F322" s="1043"/>
      <c r="G322" s="1044"/>
      <c r="H322" s="1037"/>
      <c r="I322" s="1045"/>
      <c r="J322" s="1046"/>
      <c r="K322" s="1045"/>
      <c r="L322" s="1046"/>
      <c r="M322" s="1045"/>
      <c r="N322" s="1046"/>
      <c r="O322" s="1045">
        <f>SUM(M312:M321)</f>
        <v>9779608</v>
      </c>
      <c r="P322" s="1055"/>
      <c r="Q322" s="1051"/>
    </row>
    <row r="323" spans="1:17" ht="19.5" customHeight="1">
      <c r="A323" s="1034"/>
      <c r="B323" s="1035" t="s">
        <v>66</v>
      </c>
      <c r="C323" s="1036"/>
      <c r="D323" s="1036"/>
      <c r="E323" s="1036"/>
      <c r="F323" s="1036"/>
      <c r="G323" s="1036"/>
      <c r="H323" s="579"/>
      <c r="I323" s="1096"/>
      <c r="J323" s="1097"/>
      <c r="K323" s="1096"/>
      <c r="L323" s="1097"/>
      <c r="M323" s="1096"/>
      <c r="N323" s="1097"/>
      <c r="O323" s="1096"/>
      <c r="P323" s="1200"/>
    </row>
    <row r="324" spans="1:17" ht="19.5" customHeight="1">
      <c r="A324" s="1034"/>
      <c r="B324" s="1042"/>
      <c r="C324" s="1042" t="s">
        <v>606</v>
      </c>
      <c r="D324" s="1036"/>
      <c r="E324" s="1043" t="s">
        <v>48</v>
      </c>
      <c r="F324" s="1043"/>
      <c r="G324" s="1044"/>
      <c r="H324" s="579"/>
      <c r="I324" s="1096"/>
      <c r="J324" s="1097"/>
      <c r="K324" s="1097"/>
      <c r="L324" s="1097"/>
      <c r="M324" s="1096"/>
      <c r="N324" s="1097"/>
      <c r="O324" s="1096"/>
      <c r="P324" s="1200"/>
    </row>
    <row r="325" spans="1:17" s="1052" customFormat="1" ht="19.5" customHeight="1">
      <c r="A325" s="1049"/>
      <c r="B325" s="1050"/>
      <c r="C325" s="1050"/>
      <c r="D325" s="1050" t="s">
        <v>587</v>
      </c>
      <c r="E325" s="1050"/>
      <c r="F325" s="1091" t="s">
        <v>301</v>
      </c>
      <c r="G325" s="1091"/>
      <c r="H325" s="1099"/>
      <c r="I325" s="1096">
        <v>4343179</v>
      </c>
      <c r="J325" s="1097"/>
      <c r="K325" s="1096"/>
      <c r="L325" s="1097"/>
      <c r="M325" s="1096"/>
      <c r="N325" s="1097"/>
      <c r="O325" s="1096"/>
      <c r="P325" s="1055"/>
      <c r="Q325" s="1051"/>
    </row>
    <row r="326" spans="1:17" s="1052" customFormat="1" ht="19.5" customHeight="1">
      <c r="A326" s="1053"/>
      <c r="B326" s="1042"/>
      <c r="C326" s="1042"/>
      <c r="D326" s="1050"/>
      <c r="E326" s="1050"/>
      <c r="F326" s="1091" t="s">
        <v>49</v>
      </c>
      <c r="G326" s="1091"/>
      <c r="H326" s="1099"/>
      <c r="I326" s="1110">
        <v>-2214422</v>
      </c>
      <c r="J326" s="1097"/>
      <c r="K326" s="1096">
        <f>SUM(I325:I326)</f>
        <v>2128757</v>
      </c>
      <c r="L326" s="1097"/>
      <c r="M326" s="1096"/>
      <c r="N326" s="1097"/>
      <c r="O326" s="1096"/>
      <c r="P326" s="1055"/>
      <c r="Q326" s="1051"/>
    </row>
    <row r="327" spans="1:17" s="1052" customFormat="1" ht="19.5" customHeight="1">
      <c r="A327" s="1049"/>
      <c r="B327" s="1050"/>
      <c r="C327" s="1050"/>
      <c r="D327" s="1050" t="s">
        <v>607</v>
      </c>
      <c r="E327" s="1050"/>
      <c r="F327" s="1091" t="s">
        <v>302</v>
      </c>
      <c r="G327" s="1091"/>
      <c r="H327" s="1099"/>
      <c r="I327" s="1096">
        <v>172224</v>
      </c>
      <c r="J327" s="1097"/>
      <c r="K327" s="1096"/>
      <c r="L327" s="1097"/>
      <c r="M327" s="1096"/>
      <c r="N327" s="1097"/>
      <c r="O327" s="1096"/>
      <c r="P327" s="1055"/>
      <c r="Q327" s="1051"/>
    </row>
    <row r="328" spans="1:17" s="1052" customFormat="1" ht="19.5" customHeight="1">
      <c r="A328" s="1053"/>
      <c r="B328" s="1042"/>
      <c r="C328" s="1042"/>
      <c r="D328" s="1050"/>
      <c r="E328" s="1050"/>
      <c r="F328" s="1091" t="s">
        <v>49</v>
      </c>
      <c r="G328" s="1091"/>
      <c r="H328" s="1099"/>
      <c r="I328" s="1110">
        <v>-31173</v>
      </c>
      <c r="J328" s="1097"/>
      <c r="K328" s="1096">
        <f>SUM(I327:I328)</f>
        <v>141051</v>
      </c>
      <c r="L328" s="1097"/>
      <c r="M328" s="1096"/>
      <c r="N328" s="1097"/>
      <c r="O328" s="1096"/>
      <c r="P328" s="1055"/>
      <c r="Q328" s="1051"/>
    </row>
    <row r="329" spans="1:17" s="1052" customFormat="1" ht="19.5" customHeight="1">
      <c r="A329" s="1053"/>
      <c r="B329" s="1042"/>
      <c r="C329" s="1042"/>
      <c r="D329" s="1050"/>
      <c r="E329" s="1050"/>
      <c r="F329" s="1092"/>
      <c r="G329" s="1092"/>
      <c r="H329" s="1099"/>
      <c r="I329" s="1096"/>
      <c r="J329" s="1097"/>
      <c r="K329" s="1096"/>
      <c r="L329" s="1097"/>
      <c r="M329" s="1096"/>
      <c r="N329" s="1097"/>
      <c r="O329" s="1096"/>
      <c r="P329" s="1055"/>
      <c r="Q329" s="1051"/>
    </row>
    <row r="330" spans="1:17" s="1052" customFormat="1" ht="9" customHeight="1" thickBot="1">
      <c r="A330" s="1056"/>
      <c r="B330" s="1057"/>
      <c r="C330" s="1057"/>
      <c r="D330" s="1058"/>
      <c r="E330" s="1058"/>
      <c r="F330" s="1059"/>
      <c r="G330" s="1059"/>
      <c r="H330" s="1060"/>
      <c r="I330" s="1061"/>
      <c r="J330" s="1061"/>
      <c r="K330" s="1061"/>
      <c r="L330" s="1061"/>
      <c r="M330" s="1061"/>
      <c r="N330" s="1061"/>
      <c r="O330" s="1061"/>
      <c r="P330" s="1201"/>
      <c r="Q330" s="1051"/>
    </row>
    <row r="331" spans="1:17" s="1052" customFormat="1" ht="9" customHeight="1">
      <c r="A331" s="1063"/>
      <c r="B331" s="1064"/>
      <c r="C331" s="1064"/>
      <c r="D331" s="1065"/>
      <c r="E331" s="1065"/>
      <c r="F331" s="1066"/>
      <c r="G331" s="1066"/>
      <c r="H331" s="1106"/>
      <c r="I331" s="1068"/>
      <c r="J331" s="1068"/>
      <c r="K331" s="1068"/>
      <c r="L331" s="1068"/>
      <c r="M331" s="1068"/>
      <c r="N331" s="1068"/>
      <c r="O331" s="1068"/>
      <c r="P331" s="1202"/>
      <c r="Q331" s="1051"/>
    </row>
    <row r="332" spans="1:17" s="1052" customFormat="1" ht="19.5" customHeight="1">
      <c r="A332" s="1049"/>
      <c r="B332" s="1050"/>
      <c r="C332" s="1050"/>
      <c r="D332" s="1050" t="s">
        <v>608</v>
      </c>
      <c r="E332" s="1050"/>
      <c r="F332" s="1091" t="s">
        <v>243</v>
      </c>
      <c r="G332" s="1091"/>
      <c r="H332" s="1099"/>
      <c r="I332" s="1096">
        <v>177</v>
      </c>
      <c r="J332" s="1097"/>
      <c r="K332" s="1096"/>
      <c r="L332" s="1097"/>
      <c r="M332" s="1096"/>
      <c r="N332" s="1097"/>
      <c r="O332" s="1096"/>
      <c r="P332" s="1055"/>
      <c r="Q332" s="1051"/>
    </row>
    <row r="333" spans="1:17" s="1052" customFormat="1" ht="19.5" customHeight="1">
      <c r="A333" s="1053"/>
      <c r="B333" s="1042"/>
      <c r="C333" s="1042"/>
      <c r="D333" s="1050"/>
      <c r="E333" s="1050"/>
      <c r="F333" s="1091" t="s">
        <v>49</v>
      </c>
      <c r="G333" s="1091"/>
      <c r="H333" s="1099"/>
      <c r="I333" s="1110">
        <v>-168</v>
      </c>
      <c r="J333" s="1097"/>
      <c r="K333" s="1110">
        <f>SUM(I330:I333)</f>
        <v>9</v>
      </c>
      <c r="L333" s="1097"/>
      <c r="M333" s="1096"/>
      <c r="N333" s="1097"/>
      <c r="O333" s="1096"/>
      <c r="P333" s="1055"/>
      <c r="Q333" s="1051"/>
    </row>
    <row r="334" spans="1:17" s="1052" customFormat="1" ht="19.5" hidden="1" customHeight="1">
      <c r="A334" s="1049"/>
      <c r="B334" s="1050"/>
      <c r="C334" s="1050"/>
      <c r="D334" s="1050"/>
      <c r="E334" s="1050"/>
      <c r="F334" s="1092"/>
      <c r="G334" s="1092"/>
      <c r="H334" s="1099"/>
      <c r="I334" s="1096"/>
      <c r="J334" s="1097"/>
      <c r="K334" s="1096"/>
      <c r="L334" s="1097"/>
      <c r="M334" s="1096"/>
      <c r="N334" s="1097"/>
      <c r="O334" s="1096"/>
      <c r="P334" s="1055"/>
      <c r="Q334" s="1051"/>
    </row>
    <row r="335" spans="1:17" s="1052" customFormat="1" ht="19.5" hidden="1" customHeight="1">
      <c r="A335" s="1053"/>
      <c r="B335" s="1042"/>
      <c r="C335" s="1042"/>
      <c r="D335" s="1050"/>
      <c r="E335" s="1050"/>
      <c r="F335" s="1092"/>
      <c r="G335" s="1092"/>
      <c r="H335" s="1099"/>
      <c r="I335" s="1096"/>
      <c r="J335" s="1097"/>
      <c r="K335" s="1096"/>
      <c r="L335" s="1097"/>
      <c r="M335" s="1096"/>
      <c r="N335" s="1097"/>
      <c r="O335" s="1096"/>
      <c r="P335" s="1055"/>
      <c r="Q335" s="1051"/>
    </row>
    <row r="336" spans="1:17" s="1052" customFormat="1" ht="19.5" customHeight="1">
      <c r="A336" s="1053"/>
      <c r="B336" s="1050"/>
      <c r="C336" s="1050"/>
      <c r="D336" s="1050"/>
      <c r="E336" s="1043" t="s">
        <v>51</v>
      </c>
      <c r="F336" s="1043"/>
      <c r="G336" s="1044"/>
      <c r="H336" s="1099"/>
      <c r="I336" s="1096"/>
      <c r="J336" s="1097"/>
      <c r="K336" s="1096"/>
      <c r="L336" s="1097"/>
      <c r="M336" s="1110">
        <f>SUM(K323:K335)</f>
        <v>2269817</v>
      </c>
      <c r="N336" s="1097"/>
      <c r="O336" s="1096"/>
      <c r="P336" s="1055"/>
      <c r="Q336" s="1051"/>
    </row>
    <row r="337" spans="1:17" s="1052" customFormat="1" ht="19.5" customHeight="1">
      <c r="A337" s="1053"/>
      <c r="B337" s="1050"/>
      <c r="C337" s="1050"/>
      <c r="D337" s="1050"/>
      <c r="E337" s="1043" t="s">
        <v>52</v>
      </c>
      <c r="F337" s="1043"/>
      <c r="G337" s="1044"/>
      <c r="H337" s="1099"/>
      <c r="I337" s="1096"/>
      <c r="J337" s="1097"/>
      <c r="K337" s="1096"/>
      <c r="L337" s="1097"/>
      <c r="M337" s="1096"/>
      <c r="N337" s="1097"/>
      <c r="O337" s="1110">
        <f>SUM(M323:M336)</f>
        <v>2269817</v>
      </c>
      <c r="P337" s="1055"/>
      <c r="Q337" s="1051"/>
    </row>
    <row r="338" spans="1:17" s="1052" customFormat="1" ht="19.5" customHeight="1">
      <c r="A338" s="1053"/>
      <c r="B338" s="1050"/>
      <c r="C338" s="1050"/>
      <c r="D338" s="1050"/>
      <c r="E338" s="1043" t="s">
        <v>53</v>
      </c>
      <c r="F338" s="1043"/>
      <c r="G338" s="1044"/>
      <c r="H338" s="1099"/>
      <c r="I338" s="1096"/>
      <c r="J338" s="1097"/>
      <c r="K338" s="1096"/>
      <c r="L338" s="1097"/>
      <c r="M338" s="1096"/>
      <c r="N338" s="1097"/>
      <c r="O338" s="1111">
        <f>SUM(O311,O322,O337)</f>
        <v>25214211</v>
      </c>
      <c r="P338" s="1055"/>
      <c r="Q338" s="1051"/>
    </row>
    <row r="339" spans="1:17" s="1030" customFormat="1" ht="19.5" customHeight="1">
      <c r="A339" s="1031" t="s">
        <v>54</v>
      </c>
      <c r="B339" s="1032"/>
      <c r="C339" s="1032"/>
      <c r="D339" s="1032"/>
      <c r="E339" s="1032"/>
      <c r="F339" s="1032"/>
      <c r="G339" s="1032"/>
      <c r="H339" s="1032"/>
      <c r="I339" s="1032"/>
      <c r="J339" s="1032"/>
      <c r="K339" s="1032"/>
      <c r="L339" s="1032"/>
      <c r="M339" s="1032"/>
      <c r="N339" s="1032"/>
      <c r="O339" s="1032"/>
      <c r="P339" s="1033"/>
      <c r="Q339" s="1018"/>
    </row>
    <row r="340" spans="1:17" ht="19.5" customHeight="1">
      <c r="A340" s="1034"/>
      <c r="B340" s="1035" t="s">
        <v>60</v>
      </c>
      <c r="C340" s="1036"/>
      <c r="D340" s="1036"/>
      <c r="E340" s="1036"/>
      <c r="F340" s="1036"/>
      <c r="G340" s="1036"/>
      <c r="H340" s="579"/>
      <c r="I340" s="1112"/>
      <c r="J340" s="1113"/>
      <c r="K340" s="1096"/>
      <c r="L340" s="1097"/>
      <c r="M340" s="1096"/>
      <c r="N340" s="1097"/>
      <c r="O340" s="1111">
        <v>11248328</v>
      </c>
      <c r="P340" s="1200"/>
    </row>
    <row r="341" spans="1:17" ht="19.5" customHeight="1">
      <c r="A341" s="1034"/>
      <c r="B341" s="1035" t="s">
        <v>61</v>
      </c>
      <c r="C341" s="1036"/>
      <c r="D341" s="1036"/>
      <c r="E341" s="1036"/>
      <c r="F341" s="1036"/>
      <c r="G341" s="1036"/>
      <c r="H341" s="579"/>
      <c r="I341" s="1112"/>
      <c r="J341" s="1113"/>
      <c r="K341" s="1096"/>
      <c r="L341" s="1097"/>
      <c r="M341" s="1096"/>
      <c r="N341" s="1097"/>
      <c r="O341" s="1096"/>
      <c r="P341" s="1200"/>
    </row>
    <row r="342" spans="1:17" ht="19.5" customHeight="1">
      <c r="A342" s="1034"/>
      <c r="B342" s="1042"/>
      <c r="C342" s="1042" t="s">
        <v>606</v>
      </c>
      <c r="D342" s="1036"/>
      <c r="E342" s="1043" t="s">
        <v>55</v>
      </c>
      <c r="F342" s="1043"/>
      <c r="G342" s="1044"/>
      <c r="H342" s="579"/>
      <c r="I342" s="1112"/>
      <c r="J342" s="1113"/>
      <c r="K342" s="1096"/>
      <c r="L342" s="1097"/>
      <c r="M342" s="1096"/>
      <c r="N342" s="1097"/>
      <c r="O342" s="1096"/>
      <c r="P342" s="1200"/>
    </row>
    <row r="343" spans="1:17" s="1052" customFormat="1" ht="19.5" hidden="1" customHeight="1">
      <c r="A343" s="1049"/>
      <c r="B343" s="1050"/>
      <c r="C343" s="1050"/>
      <c r="D343" s="1050"/>
      <c r="E343" s="1050"/>
      <c r="F343" s="1125"/>
      <c r="G343" s="1125"/>
      <c r="H343" s="1099"/>
      <c r="I343" s="1112"/>
      <c r="J343" s="1113"/>
      <c r="K343" s="1096"/>
      <c r="L343" s="1097"/>
      <c r="M343" s="1096"/>
      <c r="N343" s="1097"/>
      <c r="O343" s="1096"/>
      <c r="P343" s="1055"/>
      <c r="Q343" s="1051"/>
    </row>
    <row r="344" spans="1:17" s="1052" customFormat="1" ht="19.5" customHeight="1">
      <c r="A344" s="1049"/>
      <c r="B344" s="1050"/>
      <c r="C344" s="1050"/>
      <c r="D344" s="1050" t="s">
        <v>587</v>
      </c>
      <c r="E344" s="1050"/>
      <c r="F344" s="1114" t="s">
        <v>50</v>
      </c>
      <c r="G344" s="1114"/>
      <c r="H344" s="1099"/>
      <c r="I344" s="1112"/>
      <c r="J344" s="1113"/>
      <c r="K344" s="1096">
        <v>6335943</v>
      </c>
      <c r="L344" s="1097"/>
      <c r="M344" s="1096"/>
      <c r="N344" s="1097"/>
      <c r="O344" s="1096"/>
      <c r="P344" s="1055"/>
      <c r="Q344" s="1051"/>
    </row>
    <row r="345" spans="1:17" s="1052" customFormat="1" ht="19.5" customHeight="1">
      <c r="A345" s="1049"/>
      <c r="B345" s="1050"/>
      <c r="C345" s="1050"/>
      <c r="D345" s="1050" t="s">
        <v>607</v>
      </c>
      <c r="E345" s="1050"/>
      <c r="F345" s="1114" t="s">
        <v>243</v>
      </c>
      <c r="G345" s="1114"/>
      <c r="H345" s="1099"/>
      <c r="I345" s="1112"/>
      <c r="J345" s="1113"/>
      <c r="K345" s="1096">
        <v>8386</v>
      </c>
      <c r="L345" s="1097"/>
      <c r="M345" s="1096"/>
      <c r="N345" s="1097"/>
      <c r="O345" s="1096"/>
      <c r="P345" s="1055"/>
      <c r="Q345" s="1051"/>
    </row>
    <row r="346" spans="1:17" s="1052" customFormat="1" ht="19.5" customHeight="1">
      <c r="A346" s="1049"/>
      <c r="B346" s="1050"/>
      <c r="C346" s="1050"/>
      <c r="D346" s="1050" t="s">
        <v>608</v>
      </c>
      <c r="E346" s="1050"/>
      <c r="F346" s="1114" t="s">
        <v>302</v>
      </c>
      <c r="G346" s="1114"/>
      <c r="H346" s="1099"/>
      <c r="I346" s="1112"/>
      <c r="J346" s="1113"/>
      <c r="K346" s="1110">
        <v>500500</v>
      </c>
      <c r="L346" s="1097"/>
      <c r="M346" s="1096"/>
      <c r="N346" s="1097"/>
      <c r="O346" s="1096"/>
      <c r="P346" s="1055"/>
      <c r="Q346" s="1051"/>
    </row>
    <row r="347" spans="1:17" s="1052" customFormat="1" ht="19.5" customHeight="1">
      <c r="A347" s="1053"/>
      <c r="B347" s="1050"/>
      <c r="C347" s="1050"/>
      <c r="D347" s="1050"/>
      <c r="E347" s="1043" t="s">
        <v>56</v>
      </c>
      <c r="F347" s="1043"/>
      <c r="G347" s="1044"/>
      <c r="H347" s="1099"/>
      <c r="I347" s="1112"/>
      <c r="J347" s="1113"/>
      <c r="K347" s="1096"/>
      <c r="L347" s="1097"/>
      <c r="M347" s="1096">
        <f>SUM(K342:K346)</f>
        <v>6844829</v>
      </c>
      <c r="N347" s="1097"/>
      <c r="O347" s="1096"/>
      <c r="P347" s="1055"/>
      <c r="Q347" s="1051"/>
    </row>
    <row r="348" spans="1:17" s="1052" customFormat="1" ht="19.5" customHeight="1">
      <c r="A348" s="1053"/>
      <c r="B348" s="1050"/>
      <c r="C348" s="1072" t="s">
        <v>611</v>
      </c>
      <c r="D348" s="1050"/>
      <c r="E348" s="1043" t="s">
        <v>304</v>
      </c>
      <c r="F348" s="1043"/>
      <c r="G348" s="1044"/>
      <c r="H348" s="1099"/>
      <c r="I348" s="1112"/>
      <c r="J348" s="1113"/>
      <c r="K348" s="1096"/>
      <c r="L348" s="1097"/>
      <c r="M348" s="1096"/>
      <c r="N348" s="1097"/>
      <c r="O348" s="1096"/>
      <c r="P348" s="1055"/>
      <c r="Q348" s="1051"/>
    </row>
    <row r="349" spans="1:17" s="1052" customFormat="1" ht="19.5" customHeight="1">
      <c r="A349" s="1049"/>
      <c r="B349" s="1050"/>
      <c r="C349" s="1050"/>
      <c r="D349" s="1050" t="s">
        <v>587</v>
      </c>
      <c r="E349" s="1050"/>
      <c r="F349" s="1114" t="s">
        <v>305</v>
      </c>
      <c r="G349" s="1114"/>
      <c r="H349" s="1099"/>
      <c r="I349" s="1112"/>
      <c r="J349" s="1113"/>
      <c r="K349" s="1110">
        <f>25146669+1</f>
        <v>25146670</v>
      </c>
      <c r="L349" s="1097"/>
      <c r="M349" s="1096"/>
      <c r="N349" s="1097"/>
      <c r="O349" s="1096"/>
      <c r="P349" s="1055"/>
      <c r="Q349" s="1051"/>
    </row>
    <row r="350" spans="1:17" s="1052" customFormat="1" ht="19.5" customHeight="1">
      <c r="A350" s="1053"/>
      <c r="B350" s="1050"/>
      <c r="C350" s="1050"/>
      <c r="D350" s="1050"/>
      <c r="E350" s="1043" t="s">
        <v>306</v>
      </c>
      <c r="F350" s="1043"/>
      <c r="G350" s="1044"/>
      <c r="H350" s="1099"/>
      <c r="I350" s="1112"/>
      <c r="J350" s="1113"/>
      <c r="K350" s="1096"/>
      <c r="L350" s="1097"/>
      <c r="M350" s="1110">
        <f>SUM(K348:K349)</f>
        <v>25146670</v>
      </c>
      <c r="N350" s="1097"/>
      <c r="O350" s="1096"/>
      <c r="P350" s="1055"/>
      <c r="Q350" s="1051"/>
    </row>
    <row r="351" spans="1:17" s="1052" customFormat="1" ht="19.5" customHeight="1">
      <c r="A351" s="1053"/>
      <c r="B351" s="1042"/>
      <c r="C351" s="1042"/>
      <c r="D351" s="1050"/>
      <c r="E351" s="1043" t="s">
        <v>57</v>
      </c>
      <c r="F351" s="1043"/>
      <c r="G351" s="1044"/>
      <c r="H351" s="1099"/>
      <c r="I351" s="1112"/>
      <c r="J351" s="1113"/>
      <c r="K351" s="1096"/>
      <c r="L351" s="1097"/>
      <c r="M351" s="1096"/>
      <c r="N351" s="1097"/>
      <c r="O351" s="1110">
        <f>M347-M350</f>
        <v>-18301841</v>
      </c>
      <c r="P351" s="1055"/>
      <c r="Q351" s="1051"/>
    </row>
    <row r="352" spans="1:17" s="1052" customFormat="1" ht="19.5" customHeight="1">
      <c r="A352" s="1053"/>
      <c r="B352" s="1050"/>
      <c r="C352" s="1050"/>
      <c r="D352" s="1050"/>
      <c r="E352" s="1043" t="s">
        <v>58</v>
      </c>
      <c r="F352" s="1043"/>
      <c r="G352" s="1044"/>
      <c r="H352" s="1099"/>
      <c r="I352" s="1112"/>
      <c r="J352" s="1113"/>
      <c r="K352" s="1096"/>
      <c r="L352" s="1097"/>
      <c r="M352" s="1096"/>
      <c r="N352" s="1097"/>
      <c r="O352" s="1110">
        <f>SUM(O340,O351)</f>
        <v>-7053513</v>
      </c>
      <c r="P352" s="1055"/>
      <c r="Q352" s="1051"/>
    </row>
    <row r="353" spans="1:17" s="1052" customFormat="1" ht="19.5" customHeight="1" thickBot="1">
      <c r="A353" s="1053"/>
      <c r="B353" s="1042"/>
      <c r="C353" s="1042"/>
      <c r="D353" s="1050"/>
      <c r="E353" s="1043" t="s">
        <v>59</v>
      </c>
      <c r="F353" s="1043"/>
      <c r="G353" s="1044"/>
      <c r="H353" s="1099"/>
      <c r="I353" s="1112"/>
      <c r="J353" s="1113"/>
      <c r="K353" s="1096"/>
      <c r="L353" s="1097"/>
      <c r="M353" s="1096"/>
      <c r="N353" s="1097"/>
      <c r="O353" s="1115">
        <f>SUM(O338,O352)</f>
        <v>18160698</v>
      </c>
      <c r="P353" s="1055"/>
      <c r="Q353" s="1051"/>
    </row>
    <row r="354" spans="1:17" ht="19.5" customHeight="1" thickTop="1">
      <c r="A354" s="631"/>
      <c r="B354" s="2"/>
      <c r="C354" s="2"/>
      <c r="D354" s="2"/>
      <c r="E354" s="2"/>
      <c r="F354" s="2"/>
      <c r="G354" s="2"/>
      <c r="H354" s="2"/>
      <c r="I354" s="1126"/>
      <c r="J354" s="1127"/>
      <c r="K354" s="1126"/>
      <c r="L354" s="1127"/>
      <c r="M354" s="1126"/>
      <c r="N354" s="1127"/>
      <c r="O354" s="1126"/>
      <c r="P354" s="1200"/>
    </row>
    <row r="355" spans="1:17" ht="19.5" customHeight="1">
      <c r="A355" s="631"/>
      <c r="B355" s="2"/>
      <c r="C355" s="2"/>
      <c r="D355" s="2"/>
      <c r="E355" s="2"/>
      <c r="F355" s="2"/>
      <c r="G355" s="2"/>
      <c r="H355" s="2"/>
      <c r="I355" s="1126"/>
      <c r="J355" s="1127"/>
      <c r="K355" s="1126"/>
      <c r="L355" s="1127"/>
      <c r="M355" s="1126"/>
      <c r="N355" s="1127"/>
      <c r="O355" s="1126"/>
      <c r="P355" s="1200"/>
    </row>
    <row r="356" spans="1:17" ht="19.5" customHeight="1">
      <c r="A356" s="631"/>
      <c r="B356" s="2"/>
      <c r="C356" s="2"/>
      <c r="D356" s="2"/>
      <c r="E356" s="2"/>
      <c r="F356" s="2"/>
      <c r="G356" s="2"/>
      <c r="H356" s="2"/>
      <c r="I356" s="1126"/>
      <c r="J356" s="1127"/>
      <c r="K356" s="1126"/>
      <c r="L356" s="1127"/>
      <c r="M356" s="1126"/>
      <c r="N356" s="1127"/>
      <c r="O356" s="1126"/>
      <c r="P356" s="1200"/>
    </row>
    <row r="357" spans="1:17" ht="19.5" customHeight="1">
      <c r="A357" s="631"/>
      <c r="B357" s="2"/>
      <c r="C357" s="2"/>
      <c r="D357" s="2"/>
      <c r="E357" s="2"/>
      <c r="F357" s="2"/>
      <c r="G357" s="2"/>
      <c r="H357" s="2"/>
      <c r="I357" s="1126"/>
      <c r="J357" s="1127"/>
      <c r="K357" s="1126"/>
      <c r="L357" s="1127"/>
      <c r="M357" s="1126"/>
      <c r="N357" s="1127"/>
      <c r="O357" s="1126"/>
      <c r="P357" s="1200"/>
    </row>
    <row r="358" spans="1:17" ht="19.5" customHeight="1">
      <c r="A358" s="631"/>
      <c r="B358" s="2"/>
      <c r="C358" s="2"/>
      <c r="D358" s="2"/>
      <c r="E358" s="2"/>
      <c r="F358" s="2"/>
      <c r="G358" s="2"/>
      <c r="H358" s="2"/>
      <c r="I358" s="1126"/>
      <c r="J358" s="1127"/>
      <c r="K358" s="1126"/>
      <c r="L358" s="1127"/>
      <c r="M358" s="1126"/>
      <c r="N358" s="1127"/>
      <c r="O358" s="1126"/>
      <c r="P358" s="1200"/>
    </row>
    <row r="359" spans="1:17" ht="19.5" customHeight="1">
      <c r="A359" s="631"/>
      <c r="B359" s="2"/>
      <c r="C359" s="2"/>
      <c r="D359" s="2"/>
      <c r="E359" s="2"/>
      <c r="F359" s="2"/>
      <c r="G359" s="2"/>
      <c r="H359" s="2"/>
      <c r="I359" s="1126"/>
      <c r="J359" s="1127"/>
      <c r="K359" s="1126"/>
      <c r="L359" s="1127"/>
      <c r="M359" s="1126"/>
      <c r="N359" s="1127"/>
      <c r="O359" s="1126"/>
      <c r="P359" s="1200"/>
    </row>
    <row r="360" spans="1:17" ht="19.5" customHeight="1">
      <c r="A360" s="631"/>
      <c r="B360" s="2"/>
      <c r="C360" s="2"/>
      <c r="D360" s="2"/>
      <c r="E360" s="2"/>
      <c r="F360" s="2"/>
      <c r="G360" s="2"/>
      <c r="H360" s="2"/>
      <c r="I360" s="1126"/>
      <c r="J360" s="1127"/>
      <c r="K360" s="1126"/>
      <c r="L360" s="1127"/>
      <c r="M360" s="1126"/>
      <c r="N360" s="1127"/>
      <c r="O360" s="1126"/>
      <c r="P360" s="1200"/>
    </row>
    <row r="361" spans="1:17" ht="19.5" customHeight="1">
      <c r="A361" s="631"/>
      <c r="B361" s="2"/>
      <c r="C361" s="2"/>
      <c r="D361" s="2"/>
      <c r="E361" s="2"/>
      <c r="F361" s="2"/>
      <c r="G361" s="2"/>
      <c r="H361" s="2"/>
      <c r="I361" s="1126"/>
      <c r="J361" s="1127"/>
      <c r="K361" s="1126"/>
      <c r="L361" s="1127"/>
      <c r="M361" s="1126"/>
      <c r="N361" s="1127"/>
      <c r="O361" s="1126"/>
      <c r="P361" s="1200"/>
    </row>
    <row r="362" spans="1:17" ht="9" customHeight="1" thickBot="1">
      <c r="A362" s="677"/>
      <c r="B362" s="678"/>
      <c r="C362" s="678"/>
      <c r="D362" s="679"/>
      <c r="E362" s="679"/>
      <c r="F362" s="680"/>
      <c r="G362" s="680"/>
      <c r="H362" s="679"/>
      <c r="I362" s="1118"/>
      <c r="J362" s="1119"/>
      <c r="K362" s="1118"/>
      <c r="L362" s="1119"/>
      <c r="M362" s="1118"/>
      <c r="N362" s="1119"/>
      <c r="O362" s="1118"/>
      <c r="P362" s="1208"/>
      <c r="Q362" s="1051"/>
    </row>
    <row r="363" spans="1:17" s="1019" customFormat="1" ht="12" customHeight="1">
      <c r="A363" s="1015"/>
      <c r="B363" s="1016"/>
      <c r="C363" s="1016"/>
      <c r="D363" s="1016"/>
      <c r="E363" s="1016"/>
      <c r="F363" s="1016"/>
      <c r="G363" s="1016"/>
      <c r="H363" s="1016"/>
      <c r="I363" s="1016"/>
      <c r="J363" s="1016"/>
      <c r="K363" s="1016"/>
      <c r="L363" s="1016"/>
      <c r="M363" s="1016"/>
      <c r="N363" s="1016"/>
      <c r="O363" s="1016"/>
      <c r="P363" s="1199"/>
      <c r="Q363" s="1018"/>
    </row>
    <row r="364" spans="1:17" s="1019" customFormat="1" ht="34.5" customHeight="1">
      <c r="A364" s="1020" t="s">
        <v>667</v>
      </c>
      <c r="B364" s="1021"/>
      <c r="C364" s="1021"/>
      <c r="D364" s="1021"/>
      <c r="E364" s="1021"/>
      <c r="F364" s="1021"/>
      <c r="G364" s="1021"/>
      <c r="H364" s="1021"/>
      <c r="I364" s="1021"/>
      <c r="J364" s="1021"/>
      <c r="K364" s="1021"/>
      <c r="L364" s="1021"/>
      <c r="M364" s="1021"/>
      <c r="N364" s="1021"/>
      <c r="O364" s="1021"/>
      <c r="P364" s="1022"/>
      <c r="Q364" s="1018"/>
    </row>
    <row r="365" spans="1:17" s="1019" customFormat="1" ht="15" customHeight="1">
      <c r="A365" s="1023" t="s">
        <v>664</v>
      </c>
      <c r="B365" s="1024"/>
      <c r="C365" s="1024"/>
      <c r="D365" s="1024"/>
      <c r="E365" s="1024"/>
      <c r="F365" s="1024"/>
      <c r="G365" s="1024"/>
      <c r="H365" s="1024"/>
      <c r="I365" s="1024"/>
      <c r="J365" s="1024"/>
      <c r="K365" s="1024"/>
      <c r="L365" s="1024"/>
      <c r="M365" s="1024"/>
      <c r="N365" s="1024"/>
      <c r="O365" s="1024"/>
      <c r="P365" s="1025"/>
      <c r="Q365" s="1018"/>
    </row>
    <row r="366" spans="1:17" s="1030" customFormat="1" ht="17.25" customHeight="1">
      <c r="A366" s="1026"/>
      <c r="B366" s="1027"/>
      <c r="C366" s="1027"/>
      <c r="D366" s="1028"/>
      <c r="E366" s="1028"/>
      <c r="F366" s="1028"/>
      <c r="G366" s="1028"/>
      <c r="H366" s="1028"/>
      <c r="I366" s="1028"/>
      <c r="J366" s="1028"/>
      <c r="K366" s="1028"/>
      <c r="L366" s="1028"/>
      <c r="M366" s="1028"/>
      <c r="N366" s="1028"/>
      <c r="O366" s="1029"/>
      <c r="P366" s="1029" t="s">
        <v>612</v>
      </c>
      <c r="Q366" s="1018"/>
    </row>
    <row r="367" spans="1:17" s="1030" customFormat="1" ht="19.5" customHeight="1">
      <c r="A367" s="1031" t="s">
        <v>16</v>
      </c>
      <c r="B367" s="1032"/>
      <c r="C367" s="1032"/>
      <c r="D367" s="1032"/>
      <c r="E367" s="1032"/>
      <c r="F367" s="1032"/>
      <c r="G367" s="1032"/>
      <c r="H367" s="1032"/>
      <c r="I367" s="1032"/>
      <c r="J367" s="1032"/>
      <c r="K367" s="1032"/>
      <c r="L367" s="1032"/>
      <c r="M367" s="1032"/>
      <c r="N367" s="1032"/>
      <c r="O367" s="1032"/>
      <c r="P367" s="1033"/>
      <c r="Q367" s="1018"/>
    </row>
    <row r="368" spans="1:17" ht="19.5" customHeight="1">
      <c r="A368" s="1034"/>
      <c r="B368" s="1035" t="s">
        <v>62</v>
      </c>
      <c r="C368" s="1036"/>
      <c r="D368" s="1036"/>
      <c r="E368" s="1036"/>
      <c r="F368" s="1036"/>
      <c r="G368" s="1036"/>
      <c r="H368" s="1037"/>
      <c r="I368" s="1038"/>
      <c r="J368" s="1039"/>
      <c r="K368" s="1038"/>
      <c r="L368" s="1039"/>
      <c r="M368" s="1038"/>
      <c r="N368" s="1039"/>
      <c r="O368" s="1038"/>
      <c r="P368" s="1200"/>
    </row>
    <row r="369" spans="1:17" ht="19.5" customHeight="1">
      <c r="A369" s="1034"/>
      <c r="B369" s="1042"/>
      <c r="C369" s="1042" t="s">
        <v>606</v>
      </c>
      <c r="D369" s="1036"/>
      <c r="E369" s="1043" t="s">
        <v>613</v>
      </c>
      <c r="F369" s="1043"/>
      <c r="G369" s="1044"/>
      <c r="H369" s="1037"/>
      <c r="I369" s="1045"/>
      <c r="J369" s="1046"/>
      <c r="K369" s="1045"/>
      <c r="L369" s="1046"/>
      <c r="M369" s="1045"/>
      <c r="N369" s="1046"/>
      <c r="O369" s="1045"/>
      <c r="P369" s="1200"/>
    </row>
    <row r="370" spans="1:17" ht="19.5" customHeight="1">
      <c r="A370" s="1047"/>
      <c r="B370" s="1042"/>
      <c r="C370" s="1042"/>
      <c r="D370" s="1036" t="s">
        <v>587</v>
      </c>
      <c r="E370" s="1036"/>
      <c r="F370" s="1043" t="s">
        <v>17</v>
      </c>
      <c r="G370" s="1043"/>
      <c r="H370" s="1037"/>
      <c r="I370" s="1045"/>
      <c r="J370" s="1046"/>
      <c r="K370" s="1045">
        <v>9467971</v>
      </c>
      <c r="L370" s="1046"/>
      <c r="M370" s="1045"/>
      <c r="N370" s="1046"/>
      <c r="O370" s="1045"/>
      <c r="P370" s="1200"/>
    </row>
    <row r="371" spans="1:17" s="1052" customFormat="1" ht="19.5" customHeight="1">
      <c r="A371" s="1049"/>
      <c r="B371" s="1050"/>
      <c r="C371" s="1050"/>
      <c r="D371" s="1050" t="s">
        <v>591</v>
      </c>
      <c r="E371" s="1050"/>
      <c r="F371" s="1091" t="s">
        <v>18</v>
      </c>
      <c r="G371" s="1091"/>
      <c r="H371" s="1037"/>
      <c r="I371" s="1045">
        <v>40025716</v>
      </c>
      <c r="J371" s="1046"/>
      <c r="K371" s="1045"/>
      <c r="L371" s="1046"/>
      <c r="M371" s="1045"/>
      <c r="N371" s="1046"/>
      <c r="O371" s="1045"/>
      <c r="P371" s="1055"/>
      <c r="Q371" s="1051"/>
    </row>
    <row r="372" spans="1:17" s="1052" customFormat="1" ht="19.5" customHeight="1">
      <c r="A372" s="1053"/>
      <c r="B372" s="1042"/>
      <c r="C372" s="1042"/>
      <c r="D372" s="1050"/>
      <c r="E372" s="1050"/>
      <c r="F372" s="1091" t="s">
        <v>19</v>
      </c>
      <c r="G372" s="1091"/>
      <c r="H372" s="1037"/>
      <c r="I372" s="1054">
        <v>-22301853</v>
      </c>
      <c r="J372" s="1046"/>
      <c r="K372" s="1045">
        <f>SUM(I371:I372)</f>
        <v>17723863</v>
      </c>
      <c r="L372" s="1046"/>
      <c r="M372" s="1045"/>
      <c r="N372" s="1046"/>
      <c r="O372" s="1045"/>
      <c r="P372" s="1055"/>
      <c r="Q372" s="1051"/>
    </row>
    <row r="373" spans="1:17" s="1052" customFormat="1" ht="19.5" customHeight="1">
      <c r="A373" s="1053"/>
      <c r="B373" s="1042"/>
      <c r="C373" s="1042"/>
      <c r="D373" s="1050" t="s">
        <v>592</v>
      </c>
      <c r="E373" s="1050"/>
      <c r="F373" s="1091" t="s">
        <v>20</v>
      </c>
      <c r="G373" s="1091"/>
      <c r="H373" s="1037"/>
      <c r="I373" s="1045">
        <v>709378</v>
      </c>
      <c r="J373" s="1046"/>
      <c r="K373" s="1045"/>
      <c r="L373" s="1046"/>
      <c r="M373" s="1045"/>
      <c r="N373" s="1046"/>
      <c r="O373" s="1045"/>
      <c r="P373" s="1055"/>
      <c r="Q373" s="1051"/>
    </row>
    <row r="374" spans="1:17" s="1052" customFormat="1" ht="19.5" customHeight="1">
      <c r="A374" s="1053"/>
      <c r="B374" s="1050"/>
      <c r="C374" s="1050"/>
      <c r="D374" s="1050"/>
      <c r="E374" s="1050"/>
      <c r="F374" s="1091" t="s">
        <v>19</v>
      </c>
      <c r="G374" s="1091"/>
      <c r="H374" s="1037"/>
      <c r="I374" s="1054">
        <v>-322970</v>
      </c>
      <c r="J374" s="1046"/>
      <c r="K374" s="1045">
        <f>SUM(I373:I374)</f>
        <v>386408</v>
      </c>
      <c r="L374" s="1046"/>
      <c r="M374" s="1045"/>
      <c r="N374" s="1046"/>
      <c r="O374" s="1045"/>
      <c r="P374" s="1055"/>
      <c r="Q374" s="1051"/>
    </row>
    <row r="375" spans="1:17" s="1052" customFormat="1" ht="19.5" customHeight="1">
      <c r="A375" s="1053"/>
      <c r="B375" s="1042"/>
      <c r="C375" s="1042"/>
      <c r="D375" s="1050" t="s">
        <v>593</v>
      </c>
      <c r="E375" s="1050"/>
      <c r="F375" s="1091" t="s">
        <v>288</v>
      </c>
      <c r="G375" s="1091"/>
      <c r="H375" s="1037"/>
      <c r="I375" s="1045">
        <v>269753</v>
      </c>
      <c r="J375" s="1046"/>
      <c r="K375" s="1045"/>
      <c r="L375" s="1046"/>
      <c r="M375" s="1045"/>
      <c r="N375" s="1046"/>
      <c r="O375" s="1045"/>
      <c r="P375" s="1055"/>
      <c r="Q375" s="1051"/>
    </row>
    <row r="376" spans="1:17" s="1052" customFormat="1" ht="19.5" customHeight="1">
      <c r="A376" s="1053"/>
      <c r="B376" s="1050"/>
      <c r="C376" s="1050"/>
      <c r="D376" s="1050"/>
      <c r="E376" s="1050"/>
      <c r="F376" s="1091" t="s">
        <v>19</v>
      </c>
      <c r="G376" s="1091"/>
      <c r="H376" s="1037"/>
      <c r="I376" s="1054">
        <v>-249377</v>
      </c>
      <c r="J376" s="1046"/>
      <c r="K376" s="1054">
        <f>SUM(I375:I376)</f>
        <v>20376</v>
      </c>
      <c r="L376" s="1046"/>
      <c r="M376" s="1045"/>
      <c r="N376" s="1046"/>
      <c r="O376" s="1045"/>
      <c r="P376" s="1055"/>
      <c r="Q376" s="1051"/>
    </row>
    <row r="377" spans="1:17" s="1052" customFormat="1" ht="19.5" hidden="1" customHeight="1">
      <c r="A377" s="1053"/>
      <c r="B377" s="1050"/>
      <c r="C377" s="1050"/>
      <c r="D377" s="1050"/>
      <c r="E377" s="1050"/>
      <c r="F377" s="1092"/>
      <c r="G377" s="1092"/>
      <c r="H377" s="1037"/>
      <c r="I377" s="1045"/>
      <c r="J377" s="1046"/>
      <c r="K377" s="1045"/>
      <c r="L377" s="1046"/>
      <c r="M377" s="1045"/>
      <c r="N377" s="1046"/>
      <c r="O377" s="1045"/>
      <c r="P377" s="1055"/>
      <c r="Q377" s="1051"/>
    </row>
    <row r="378" spans="1:17" s="1052" customFormat="1" ht="19.5" hidden="1" customHeight="1">
      <c r="A378" s="1053"/>
      <c r="B378" s="1050"/>
      <c r="C378" s="1050"/>
      <c r="D378" s="1050"/>
      <c r="E378" s="1050"/>
      <c r="F378" s="1092"/>
      <c r="G378" s="1092"/>
      <c r="H378" s="1037"/>
      <c r="I378" s="1045"/>
      <c r="J378" s="1046"/>
      <c r="K378" s="1045"/>
      <c r="L378" s="1046"/>
      <c r="M378" s="1045"/>
      <c r="N378" s="1046"/>
      <c r="O378" s="1045"/>
      <c r="P378" s="1055"/>
      <c r="Q378" s="1051"/>
    </row>
    <row r="379" spans="1:17" s="1052" customFormat="1" ht="19.5" hidden="1" customHeight="1">
      <c r="A379" s="1053"/>
      <c r="B379" s="1042"/>
      <c r="C379" s="1042"/>
      <c r="D379" s="1050"/>
      <c r="E379" s="1050"/>
      <c r="F379" s="1092"/>
      <c r="G379" s="1092"/>
      <c r="H379" s="1037"/>
      <c r="I379" s="1045"/>
      <c r="J379" s="1046"/>
      <c r="K379" s="1045"/>
      <c r="L379" s="1046"/>
      <c r="M379" s="1045"/>
      <c r="N379" s="1046"/>
      <c r="O379" s="1045"/>
      <c r="P379" s="1055"/>
      <c r="Q379" s="1051"/>
    </row>
    <row r="380" spans="1:17" ht="19.5" customHeight="1">
      <c r="A380" s="1034"/>
      <c r="B380" s="1042"/>
      <c r="C380" s="1042"/>
      <c r="D380" s="1036"/>
      <c r="E380" s="1043" t="s">
        <v>22</v>
      </c>
      <c r="F380" s="1043"/>
      <c r="G380" s="1044"/>
      <c r="H380" s="1037"/>
      <c r="I380" s="1045"/>
      <c r="J380" s="1046"/>
      <c r="K380" s="1045"/>
      <c r="L380" s="1046"/>
      <c r="M380" s="1045">
        <f>SUM(K369:K379)</f>
        <v>27598618</v>
      </c>
      <c r="N380" s="1046"/>
      <c r="O380" s="1045"/>
      <c r="P380" s="1055"/>
      <c r="Q380" s="1051"/>
    </row>
    <row r="381" spans="1:17" ht="19.5" hidden="1" customHeight="1">
      <c r="A381" s="1034"/>
      <c r="B381" s="1042"/>
      <c r="C381" s="1042"/>
      <c r="D381" s="1036"/>
      <c r="E381" s="1043"/>
      <c r="F381" s="1043"/>
      <c r="G381" s="1044"/>
      <c r="H381" s="1037"/>
      <c r="I381" s="1045"/>
      <c r="J381" s="1046"/>
      <c r="K381" s="1046"/>
      <c r="L381" s="1046"/>
      <c r="M381" s="1045"/>
      <c r="N381" s="1046"/>
      <c r="O381" s="1045"/>
      <c r="P381" s="1200"/>
    </row>
    <row r="382" spans="1:17" s="1052" customFormat="1" ht="19.5" hidden="1" customHeight="1">
      <c r="A382" s="1049"/>
      <c r="B382" s="1050"/>
      <c r="C382" s="1050"/>
      <c r="D382" s="1050"/>
      <c r="E382" s="1050"/>
      <c r="F382" s="1092"/>
      <c r="G382" s="1092"/>
      <c r="H382" s="1037"/>
      <c r="I382" s="1045"/>
      <c r="J382" s="1046"/>
      <c r="K382" s="1045"/>
      <c r="L382" s="1046"/>
      <c r="M382" s="1045"/>
      <c r="N382" s="1046"/>
      <c r="O382" s="1045"/>
      <c r="P382" s="1055"/>
      <c r="Q382" s="1051"/>
    </row>
    <row r="383" spans="1:17" s="1052" customFormat="1" ht="19.5" hidden="1" customHeight="1">
      <c r="A383" s="1053"/>
      <c r="B383" s="1050"/>
      <c r="C383" s="1050"/>
      <c r="D383" s="1050"/>
      <c r="E383" s="1043"/>
      <c r="F383" s="1043"/>
      <c r="G383" s="1044"/>
      <c r="H383" s="1037"/>
      <c r="I383" s="1045"/>
      <c r="J383" s="1046"/>
      <c r="K383" s="1045"/>
      <c r="L383" s="1046"/>
      <c r="M383" s="1045"/>
      <c r="N383" s="1046"/>
      <c r="O383" s="1045"/>
      <c r="P383" s="1055"/>
      <c r="Q383" s="1051"/>
    </row>
    <row r="384" spans="1:17" ht="19.5" customHeight="1">
      <c r="A384" s="1034"/>
      <c r="B384" s="1042"/>
      <c r="C384" s="1042" t="s">
        <v>596</v>
      </c>
      <c r="D384" s="1036"/>
      <c r="E384" s="1043" t="s">
        <v>25</v>
      </c>
      <c r="F384" s="1043"/>
      <c r="G384" s="1044"/>
      <c r="H384" s="1037"/>
      <c r="I384" s="1045"/>
      <c r="J384" s="1046"/>
      <c r="K384" s="1045"/>
      <c r="L384" s="1046"/>
      <c r="M384" s="1045"/>
      <c r="N384" s="1046"/>
      <c r="O384" s="1045"/>
      <c r="P384" s="1055"/>
      <c r="Q384" s="1051"/>
    </row>
    <row r="385" spans="1:17" s="1052" customFormat="1" ht="19.5" hidden="1" customHeight="1">
      <c r="A385" s="1053"/>
      <c r="B385" s="1050"/>
      <c r="C385" s="1050"/>
      <c r="D385" s="1050"/>
      <c r="E385" s="1050"/>
      <c r="F385" s="1092"/>
      <c r="G385" s="1092"/>
      <c r="H385" s="1037"/>
      <c r="I385" s="1045"/>
      <c r="J385" s="1046"/>
      <c r="K385" s="1045"/>
      <c r="L385" s="1046"/>
      <c r="M385" s="1045"/>
      <c r="N385" s="1046"/>
      <c r="O385" s="1045"/>
      <c r="P385" s="1055"/>
      <c r="Q385" s="1051"/>
    </row>
    <row r="386" spans="1:17" s="1052" customFormat="1" ht="19.5" customHeight="1">
      <c r="A386" s="1053"/>
      <c r="B386" s="1042"/>
      <c r="C386" s="1042"/>
      <c r="D386" s="1050" t="s">
        <v>587</v>
      </c>
      <c r="E386" s="1050"/>
      <c r="F386" s="1091" t="s">
        <v>290</v>
      </c>
      <c r="G386" s="1091"/>
      <c r="H386" s="1037"/>
      <c r="I386" s="1045"/>
      <c r="J386" s="1046"/>
      <c r="K386" s="1045">
        <v>4588</v>
      </c>
      <c r="L386" s="1046"/>
      <c r="M386" s="1045"/>
      <c r="N386" s="1046"/>
      <c r="O386" s="1045"/>
      <c r="P386" s="1055"/>
      <c r="Q386" s="1051"/>
    </row>
    <row r="387" spans="1:17" s="1052" customFormat="1" ht="19.5" customHeight="1">
      <c r="A387" s="1053"/>
      <c r="B387" s="1042"/>
      <c r="C387" s="1042"/>
      <c r="D387" s="1050" t="s">
        <v>607</v>
      </c>
      <c r="E387" s="1050"/>
      <c r="F387" s="1091" t="s">
        <v>291</v>
      </c>
      <c r="G387" s="1091"/>
      <c r="H387" s="1037"/>
      <c r="I387" s="1045"/>
      <c r="J387" s="1046"/>
      <c r="K387" s="1054">
        <v>129575</v>
      </c>
      <c r="L387" s="1046"/>
      <c r="M387" s="1045"/>
      <c r="N387" s="1046"/>
      <c r="O387" s="1045"/>
      <c r="P387" s="1055"/>
      <c r="Q387" s="1051"/>
    </row>
    <row r="388" spans="1:17" s="1052" customFormat="1" ht="19.5" customHeight="1">
      <c r="A388" s="1053"/>
      <c r="B388" s="1050"/>
      <c r="C388" s="1050"/>
      <c r="D388" s="1050"/>
      <c r="E388" s="1121" t="s">
        <v>29</v>
      </c>
      <c r="F388" s="1121"/>
      <c r="G388" s="1071"/>
      <c r="H388" s="1037"/>
      <c r="I388" s="1045"/>
      <c r="J388" s="1046"/>
      <c r="K388" s="1045"/>
      <c r="L388" s="1046"/>
      <c r="M388" s="1054">
        <f>SUM(K384:K387)</f>
        <v>134163</v>
      </c>
      <c r="N388" s="1046"/>
      <c r="O388" s="1045"/>
      <c r="P388" s="1055"/>
      <c r="Q388" s="1051"/>
    </row>
    <row r="389" spans="1:17" s="1052" customFormat="1" ht="19.5" customHeight="1">
      <c r="A389" s="1053"/>
      <c r="B389" s="1050"/>
      <c r="C389" s="1050"/>
      <c r="D389" s="1050"/>
      <c r="E389" s="1043" t="s">
        <v>28</v>
      </c>
      <c r="F389" s="1043"/>
      <c r="G389" s="1044"/>
      <c r="H389" s="1037"/>
      <c r="I389" s="1045"/>
      <c r="J389" s="1046"/>
      <c r="K389" s="1045"/>
      <c r="L389" s="1046"/>
      <c r="M389" s="1045"/>
      <c r="N389" s="1046"/>
      <c r="O389" s="1045">
        <f>SUM(M368:M388)</f>
        <v>27732781</v>
      </c>
      <c r="P389" s="1055"/>
      <c r="Q389" s="1051"/>
    </row>
    <row r="390" spans="1:17" ht="19.5" customHeight="1">
      <c r="A390" s="1034"/>
      <c r="B390" s="1035" t="s">
        <v>63</v>
      </c>
      <c r="C390" s="1036"/>
      <c r="D390" s="1036"/>
      <c r="E390" s="1036"/>
      <c r="F390" s="1036"/>
      <c r="G390" s="1036"/>
      <c r="H390" s="1037"/>
      <c r="I390" s="1045"/>
      <c r="J390" s="1046"/>
      <c r="K390" s="1045"/>
      <c r="L390" s="1046"/>
      <c r="M390" s="1045"/>
      <c r="N390" s="1046"/>
      <c r="O390" s="1045"/>
      <c r="P390" s="1200"/>
    </row>
    <row r="391" spans="1:17" ht="19.5" customHeight="1">
      <c r="A391" s="1034"/>
      <c r="B391" s="1042"/>
      <c r="C391" s="1042" t="s">
        <v>601</v>
      </c>
      <c r="D391" s="1036"/>
      <c r="E391" s="1043" t="s">
        <v>30</v>
      </c>
      <c r="F391" s="1043"/>
      <c r="G391" s="1044"/>
      <c r="H391" s="1037"/>
      <c r="I391" s="1045"/>
      <c r="J391" s="1046"/>
      <c r="K391" s="1045"/>
      <c r="L391" s="1046"/>
      <c r="M391" s="1045">
        <v>752465</v>
      </c>
      <c r="N391" s="1046"/>
      <c r="O391" s="1045"/>
      <c r="P391" s="1200"/>
    </row>
    <row r="392" spans="1:17" s="1052" customFormat="1" ht="19.5" customHeight="1">
      <c r="A392" s="1053"/>
      <c r="B392" s="1050"/>
      <c r="C392" s="1072" t="s">
        <v>611</v>
      </c>
      <c r="D392" s="1050"/>
      <c r="E392" s="1043" t="s">
        <v>31</v>
      </c>
      <c r="F392" s="1043"/>
      <c r="G392" s="1044"/>
      <c r="H392" s="1037"/>
      <c r="I392" s="1045"/>
      <c r="J392" s="1046"/>
      <c r="K392" s="1094"/>
      <c r="L392" s="1046"/>
      <c r="M392" s="1054">
        <v>20709</v>
      </c>
      <c r="N392" s="1046"/>
      <c r="O392" s="1045"/>
      <c r="P392" s="1055"/>
      <c r="Q392" s="1051"/>
    </row>
    <row r="393" spans="1:17" s="1052" customFormat="1" ht="19.5" hidden="1" customHeight="1">
      <c r="A393" s="1053"/>
      <c r="B393" s="1050"/>
      <c r="C393" s="1050"/>
      <c r="D393" s="1050"/>
      <c r="E393" s="1043"/>
      <c r="F393" s="1043"/>
      <c r="G393" s="1044"/>
      <c r="H393" s="1037"/>
      <c r="I393" s="1045"/>
      <c r="J393" s="1046"/>
      <c r="K393" s="1045"/>
      <c r="L393" s="1046"/>
      <c r="M393" s="1045"/>
      <c r="N393" s="1046"/>
      <c r="O393" s="1045"/>
      <c r="P393" s="1055"/>
      <c r="Q393" s="1051"/>
    </row>
    <row r="394" spans="1:17" s="1052" customFormat="1" ht="19.5" hidden="1" customHeight="1">
      <c r="A394" s="1053"/>
      <c r="B394" s="1042"/>
      <c r="C394" s="1042"/>
      <c r="D394" s="1050"/>
      <c r="E394" s="1043"/>
      <c r="F394" s="1043"/>
      <c r="G394" s="1044"/>
      <c r="H394" s="1037"/>
      <c r="I394" s="1045"/>
      <c r="J394" s="1046"/>
      <c r="K394" s="1045"/>
      <c r="L394" s="1046"/>
      <c r="M394" s="1045"/>
      <c r="N394" s="1046"/>
      <c r="O394" s="1045"/>
      <c r="P394" s="1055"/>
      <c r="Q394" s="1051"/>
    </row>
    <row r="395" spans="1:17" s="1052" customFormat="1" ht="19.5" hidden="1" customHeight="1">
      <c r="A395" s="1053"/>
      <c r="B395" s="1042"/>
      <c r="C395" s="1042"/>
      <c r="D395" s="1050"/>
      <c r="E395" s="1043"/>
      <c r="F395" s="1043"/>
      <c r="G395" s="1044"/>
      <c r="H395" s="1037"/>
      <c r="I395" s="1045"/>
      <c r="J395" s="1046"/>
      <c r="K395" s="1045"/>
      <c r="L395" s="1046"/>
      <c r="M395" s="1045"/>
      <c r="N395" s="1046"/>
      <c r="O395" s="1045"/>
      <c r="P395" s="1055"/>
      <c r="Q395" s="1051"/>
    </row>
    <row r="396" spans="1:17" s="1052" customFormat="1" ht="19.5" hidden="1" customHeight="1">
      <c r="A396" s="1053"/>
      <c r="B396" s="1050"/>
      <c r="C396" s="1042"/>
      <c r="D396" s="1050"/>
      <c r="E396" s="1043"/>
      <c r="F396" s="1043"/>
      <c r="G396" s="1044"/>
      <c r="H396" s="1037"/>
      <c r="I396" s="1045"/>
      <c r="J396" s="1046"/>
      <c r="K396" s="1045"/>
      <c r="L396" s="1046"/>
      <c r="M396" s="1045"/>
      <c r="N396" s="1046"/>
      <c r="O396" s="1045"/>
      <c r="P396" s="1055"/>
      <c r="Q396" s="1051"/>
    </row>
    <row r="397" spans="1:17" s="1052" customFormat="1" ht="19.5" hidden="1" customHeight="1">
      <c r="A397" s="1053"/>
      <c r="B397" s="1042"/>
      <c r="C397" s="1042"/>
      <c r="D397" s="1050"/>
      <c r="E397" s="1043"/>
      <c r="F397" s="1043"/>
      <c r="G397" s="1044"/>
      <c r="H397" s="1037"/>
      <c r="I397" s="1045"/>
      <c r="J397" s="1046"/>
      <c r="K397" s="1045"/>
      <c r="L397" s="1046"/>
      <c r="M397" s="1045"/>
      <c r="N397" s="1046"/>
      <c r="O397" s="1045"/>
      <c r="P397" s="1055"/>
      <c r="Q397" s="1051"/>
    </row>
    <row r="398" spans="1:17" s="1052" customFormat="1" ht="19.5" hidden="1" customHeight="1">
      <c r="A398" s="1053"/>
      <c r="B398" s="1050"/>
      <c r="C398" s="1042"/>
      <c r="D398" s="1050"/>
      <c r="E398" s="1043"/>
      <c r="F398" s="1043"/>
      <c r="G398" s="1044"/>
      <c r="H398" s="1037"/>
      <c r="I398" s="1045"/>
      <c r="J398" s="1046"/>
      <c r="K398" s="1045"/>
      <c r="L398" s="1046"/>
      <c r="M398" s="1054"/>
      <c r="N398" s="1046"/>
      <c r="O398" s="1045"/>
      <c r="P398" s="1055"/>
      <c r="Q398" s="1051"/>
    </row>
    <row r="399" spans="1:17" s="1052" customFormat="1" ht="19.5" customHeight="1">
      <c r="A399" s="1053"/>
      <c r="B399" s="1050"/>
      <c r="C399" s="1050"/>
      <c r="D399" s="1050"/>
      <c r="E399" s="1043" t="s">
        <v>34</v>
      </c>
      <c r="F399" s="1043"/>
      <c r="G399" s="1044"/>
      <c r="H399" s="1037"/>
      <c r="I399" s="1045"/>
      <c r="J399" s="1046"/>
      <c r="K399" s="1045"/>
      <c r="L399" s="1046"/>
      <c r="M399" s="1045"/>
      <c r="N399" s="1046"/>
      <c r="O399" s="1054">
        <f>SUM(M391:M398)</f>
        <v>773174</v>
      </c>
      <c r="P399" s="1055"/>
      <c r="Q399" s="1051"/>
    </row>
    <row r="400" spans="1:17" s="1052" customFormat="1" ht="19.5" customHeight="1" thickBot="1">
      <c r="A400" s="1053"/>
      <c r="B400" s="1042"/>
      <c r="C400" s="1042"/>
      <c r="D400" s="1050"/>
      <c r="E400" s="1043" t="s">
        <v>35</v>
      </c>
      <c r="F400" s="1043"/>
      <c r="G400" s="1044"/>
      <c r="H400" s="1037"/>
      <c r="I400" s="1045"/>
      <c r="J400" s="1046"/>
      <c r="K400" s="1045"/>
      <c r="L400" s="1046"/>
      <c r="M400" s="1045"/>
      <c r="N400" s="1046"/>
      <c r="O400" s="1073">
        <f>SUM(O389,O399)</f>
        <v>28505955</v>
      </c>
      <c r="P400" s="1055"/>
      <c r="Q400" s="1051"/>
    </row>
    <row r="401" spans="1:17" s="1052" customFormat="1" ht="19.5" customHeight="1" thickTop="1">
      <c r="A401" s="1053"/>
      <c r="B401" s="1042"/>
      <c r="C401" s="1042"/>
      <c r="D401" s="1050"/>
      <c r="E401" s="1044"/>
      <c r="F401" s="1044"/>
      <c r="G401" s="1044"/>
      <c r="H401" s="1037"/>
      <c r="I401" s="1045"/>
      <c r="J401" s="1046"/>
      <c r="K401" s="1045"/>
      <c r="L401" s="1046"/>
      <c r="M401" s="1045"/>
      <c r="N401" s="1046"/>
      <c r="O401" s="1045"/>
      <c r="P401" s="1055"/>
      <c r="Q401" s="1051"/>
    </row>
    <row r="402" spans="1:17" s="1052" customFormat="1" ht="19.5" customHeight="1">
      <c r="A402" s="1053"/>
      <c r="B402" s="1042"/>
      <c r="C402" s="1042"/>
      <c r="D402" s="1050"/>
      <c r="E402" s="1044"/>
      <c r="F402" s="1044"/>
      <c r="G402" s="1044"/>
      <c r="H402" s="1037"/>
      <c r="I402" s="1045"/>
      <c r="J402" s="1046"/>
      <c r="K402" s="1045"/>
      <c r="L402" s="1046"/>
      <c r="M402" s="1045"/>
      <c r="N402" s="1046"/>
      <c r="O402" s="1045"/>
      <c r="P402" s="1055"/>
      <c r="Q402" s="1051"/>
    </row>
    <row r="403" spans="1:17" s="1052" customFormat="1" ht="18" customHeight="1" thickBot="1">
      <c r="A403" s="1056"/>
      <c r="B403" s="1057"/>
      <c r="C403" s="1057"/>
      <c r="D403" s="1058"/>
      <c r="E403" s="1138"/>
      <c r="F403" s="1138"/>
      <c r="G403" s="1138"/>
      <c r="H403" s="1060"/>
      <c r="I403" s="1139"/>
      <c r="J403" s="1061"/>
      <c r="K403" s="1139"/>
      <c r="L403" s="1061"/>
      <c r="M403" s="1139"/>
      <c r="N403" s="1061"/>
      <c r="O403" s="1139"/>
      <c r="P403" s="1201"/>
      <c r="Q403" s="1051"/>
    </row>
    <row r="404" spans="1:17" s="1052" customFormat="1" ht="18" customHeight="1" thickBot="1">
      <c r="A404" s="1099"/>
      <c r="B404" s="1042"/>
      <c r="C404" s="1042"/>
      <c r="D404" s="1050"/>
      <c r="E404" s="1044"/>
      <c r="F404" s="1044"/>
      <c r="G404" s="1044"/>
      <c r="H404" s="1037"/>
      <c r="I404" s="1045"/>
      <c r="J404" s="1046"/>
      <c r="K404" s="1045"/>
      <c r="L404" s="1046"/>
      <c r="M404" s="1045"/>
      <c r="N404" s="1046"/>
      <c r="O404" s="1045"/>
      <c r="P404" s="1210"/>
      <c r="Q404" s="1051"/>
    </row>
    <row r="405" spans="1:17" s="654" customFormat="1" ht="9" customHeight="1">
      <c r="A405" s="1081"/>
      <c r="B405" s="1082"/>
      <c r="C405" s="1082"/>
      <c r="D405" s="1083"/>
      <c r="E405" s="1083"/>
      <c r="F405" s="1084"/>
      <c r="G405" s="1084"/>
      <c r="H405" s="1083"/>
      <c r="I405" s="1085"/>
      <c r="J405" s="1085"/>
      <c r="K405" s="1085"/>
      <c r="L405" s="1085"/>
      <c r="M405" s="1085"/>
      <c r="N405" s="1085"/>
      <c r="O405" s="1085"/>
      <c r="P405" s="1205"/>
      <c r="Q405" s="1080"/>
    </row>
    <row r="406" spans="1:17" s="1030" customFormat="1" ht="19.5" customHeight="1">
      <c r="A406" s="1031" t="s">
        <v>36</v>
      </c>
      <c r="B406" s="1032"/>
      <c r="C406" s="1032"/>
      <c r="D406" s="1032"/>
      <c r="E406" s="1032"/>
      <c r="F406" s="1032"/>
      <c r="G406" s="1032"/>
      <c r="H406" s="1032"/>
      <c r="I406" s="1032"/>
      <c r="J406" s="1032"/>
      <c r="K406" s="1032"/>
      <c r="L406" s="1032"/>
      <c r="M406" s="1032"/>
      <c r="N406" s="1032"/>
      <c r="O406" s="1032"/>
      <c r="P406" s="1033"/>
      <c r="Q406" s="1018"/>
    </row>
    <row r="407" spans="1:17" ht="19.5" customHeight="1">
      <c r="A407" s="1034"/>
      <c r="B407" s="1035" t="s">
        <v>64</v>
      </c>
      <c r="C407" s="1036"/>
      <c r="D407" s="1036"/>
      <c r="E407" s="1036"/>
      <c r="F407" s="1036"/>
      <c r="G407" s="1036"/>
      <c r="H407" s="1037"/>
      <c r="I407" s="1038"/>
      <c r="J407" s="1039"/>
      <c r="K407" s="1038"/>
      <c r="L407" s="1039"/>
      <c r="M407" s="1038"/>
      <c r="N407" s="1039"/>
      <c r="O407" s="1038"/>
      <c r="P407" s="1200"/>
    </row>
    <row r="408" spans="1:17" ht="19.5" customHeight="1">
      <c r="A408" s="1034"/>
      <c r="B408" s="1042"/>
      <c r="C408" s="1042" t="s">
        <v>606</v>
      </c>
      <c r="D408" s="1036"/>
      <c r="E408" s="1043" t="s">
        <v>37</v>
      </c>
      <c r="F408" s="1043"/>
      <c r="G408" s="1044"/>
      <c r="H408" s="1037"/>
      <c r="I408" s="1045"/>
      <c r="J408" s="1046"/>
      <c r="K408" s="1045"/>
      <c r="L408" s="1046"/>
      <c r="M408" s="1045"/>
      <c r="N408" s="1046"/>
      <c r="O408" s="1045"/>
      <c r="P408" s="1200"/>
    </row>
    <row r="409" spans="1:17" ht="30" customHeight="1">
      <c r="A409" s="1047"/>
      <c r="B409" s="1042"/>
      <c r="C409" s="1042"/>
      <c r="D409" s="1095" t="s">
        <v>597</v>
      </c>
      <c r="E409" s="1036"/>
      <c r="F409" s="1122" t="s">
        <v>67</v>
      </c>
      <c r="G409" s="1122"/>
      <c r="H409" s="1037"/>
      <c r="I409" s="1045"/>
      <c r="J409" s="1046"/>
      <c r="K409" s="1054">
        <v>26864253</v>
      </c>
      <c r="L409" s="1046"/>
      <c r="M409" s="1045"/>
      <c r="N409" s="1046"/>
      <c r="O409" s="1045"/>
      <c r="P409" s="1200"/>
    </row>
    <row r="410" spans="1:17" s="1052" customFormat="1" ht="19.5" customHeight="1">
      <c r="A410" s="1053"/>
      <c r="B410" s="1042"/>
      <c r="C410" s="1042"/>
      <c r="D410" s="1050"/>
      <c r="E410" s="1089" t="s">
        <v>38</v>
      </c>
      <c r="F410" s="1089"/>
      <c r="G410" s="1090"/>
      <c r="H410" s="1037"/>
      <c r="I410" s="1045"/>
      <c r="J410" s="1046"/>
      <c r="K410" s="1045"/>
      <c r="L410" s="1046"/>
      <c r="M410" s="1054">
        <f>SUM(K408:K409)</f>
        <v>26864253</v>
      </c>
      <c r="N410" s="1046"/>
      <c r="O410" s="1045"/>
      <c r="P410" s="1055"/>
      <c r="Q410" s="1051"/>
    </row>
    <row r="411" spans="1:17" s="1052" customFormat="1" ht="19.5" customHeight="1">
      <c r="A411" s="1053"/>
      <c r="B411" s="1042"/>
      <c r="C411" s="1042"/>
      <c r="D411" s="1050"/>
      <c r="E411" s="1089" t="s">
        <v>47</v>
      </c>
      <c r="F411" s="1089"/>
      <c r="G411" s="1090"/>
      <c r="H411" s="1037"/>
      <c r="I411" s="1045"/>
      <c r="J411" s="1046"/>
      <c r="K411" s="1045"/>
      <c r="L411" s="1046"/>
      <c r="M411" s="1045"/>
      <c r="N411" s="1046"/>
      <c r="O411" s="1045">
        <f>SUM(M407:M410)</f>
        <v>26864253</v>
      </c>
      <c r="P411" s="1055"/>
      <c r="Q411" s="1051"/>
    </row>
    <row r="412" spans="1:17" ht="19.5" hidden="1" customHeight="1">
      <c r="A412" s="1034"/>
      <c r="B412" s="1042"/>
      <c r="C412" s="1211"/>
      <c r="D412" s="1212"/>
      <c r="E412" s="1213"/>
      <c r="F412" s="1213"/>
      <c r="G412" s="1206"/>
      <c r="H412" s="1214"/>
      <c r="I412" s="1045"/>
      <c r="J412" s="1046"/>
      <c r="K412" s="1045"/>
      <c r="L412" s="1046"/>
      <c r="M412" s="1045"/>
      <c r="N412" s="1046"/>
      <c r="O412" s="1045"/>
      <c r="P412" s="1200"/>
    </row>
    <row r="413" spans="1:17" ht="19.5" hidden="1" customHeight="1">
      <c r="A413" s="1047"/>
      <c r="B413" s="1042"/>
      <c r="C413" s="1211"/>
      <c r="D413" s="1212"/>
      <c r="E413" s="1212"/>
      <c r="F413" s="1213"/>
      <c r="G413" s="1213"/>
      <c r="H413" s="1214"/>
      <c r="I413" s="1045"/>
      <c r="J413" s="1046"/>
      <c r="K413" s="1045"/>
      <c r="L413" s="1046"/>
      <c r="M413" s="1045"/>
      <c r="N413" s="1046"/>
      <c r="O413" s="1045"/>
      <c r="P413" s="1200"/>
    </row>
    <row r="414" spans="1:17" s="1052" customFormat="1" ht="19.5" hidden="1" customHeight="1">
      <c r="A414" s="1049"/>
      <c r="B414" s="1050"/>
      <c r="C414" s="1215"/>
      <c r="D414" s="1215"/>
      <c r="E414" s="1215"/>
      <c r="F414" s="1216"/>
      <c r="G414" s="1216"/>
      <c r="H414" s="1214"/>
      <c r="I414" s="1045"/>
      <c r="J414" s="1046"/>
      <c r="K414" s="1045"/>
      <c r="L414" s="1046"/>
      <c r="M414" s="1045"/>
      <c r="N414" s="1046"/>
      <c r="O414" s="1045"/>
      <c r="P414" s="1055"/>
      <c r="Q414" s="1051"/>
    </row>
    <row r="415" spans="1:17" s="1052" customFormat="1" ht="19.5" hidden="1" customHeight="1">
      <c r="A415" s="1049"/>
      <c r="B415" s="1050"/>
      <c r="C415" s="1215"/>
      <c r="D415" s="1215"/>
      <c r="E415" s="1217"/>
      <c r="F415" s="1217"/>
      <c r="G415" s="1218"/>
      <c r="H415" s="1214"/>
      <c r="I415" s="1045"/>
      <c r="J415" s="1046"/>
      <c r="K415" s="1045"/>
      <c r="L415" s="1046"/>
      <c r="M415" s="1045"/>
      <c r="N415" s="1046"/>
      <c r="O415" s="1045"/>
      <c r="P415" s="1055"/>
      <c r="Q415" s="1051"/>
    </row>
    <row r="416" spans="1:17" s="1052" customFormat="1" ht="19.5" hidden="1" customHeight="1">
      <c r="A416" s="1053"/>
      <c r="B416" s="1050"/>
      <c r="C416" s="1215"/>
      <c r="D416" s="1215"/>
      <c r="E416" s="1219"/>
      <c r="F416" s="1219"/>
      <c r="G416" s="1216"/>
      <c r="H416" s="1214"/>
      <c r="I416" s="1045"/>
      <c r="J416" s="1046"/>
      <c r="K416" s="1045"/>
      <c r="L416" s="1046"/>
      <c r="M416" s="1045"/>
      <c r="N416" s="1046"/>
      <c r="O416" s="1045"/>
      <c r="P416" s="1055"/>
      <c r="Q416" s="1051"/>
    </row>
    <row r="417" spans="1:17" ht="19.5" customHeight="1">
      <c r="A417" s="1034"/>
      <c r="B417" s="1035" t="s">
        <v>65</v>
      </c>
      <c r="C417" s="1036"/>
      <c r="D417" s="1036"/>
      <c r="E417" s="1036"/>
      <c r="F417" s="1036"/>
      <c r="G417" s="1036"/>
      <c r="H417" s="1037"/>
      <c r="I417" s="1045"/>
      <c r="J417" s="1046"/>
      <c r="K417" s="1045"/>
      <c r="L417" s="1046"/>
      <c r="M417" s="1045"/>
      <c r="N417" s="1046"/>
      <c r="O417" s="1094"/>
      <c r="P417" s="1200"/>
    </row>
    <row r="418" spans="1:17" ht="19.5" customHeight="1">
      <c r="A418" s="1034"/>
      <c r="B418" s="1042"/>
      <c r="C418" s="1042" t="s">
        <v>601</v>
      </c>
      <c r="D418" s="1036"/>
      <c r="E418" s="1043" t="s">
        <v>37</v>
      </c>
      <c r="F418" s="1043"/>
      <c r="G418" s="1044"/>
      <c r="H418" s="1037"/>
      <c r="I418" s="1045"/>
      <c r="J418" s="1046"/>
      <c r="K418" s="1045"/>
      <c r="L418" s="1046"/>
      <c r="M418" s="1045"/>
      <c r="N418" s="1046"/>
      <c r="O418" s="1045"/>
      <c r="P418" s="1200"/>
    </row>
    <row r="419" spans="1:17" s="1052" customFormat="1" ht="30" customHeight="1">
      <c r="A419" s="1053"/>
      <c r="B419" s="1050"/>
      <c r="C419" s="1050"/>
      <c r="D419" s="1095" t="s">
        <v>587</v>
      </c>
      <c r="E419" s="1036"/>
      <c r="F419" s="1122" t="s">
        <v>67</v>
      </c>
      <c r="G419" s="1122"/>
      <c r="H419" s="1037"/>
      <c r="I419" s="1045"/>
      <c r="J419" s="1046"/>
      <c r="K419" s="1054">
        <v>1925163</v>
      </c>
      <c r="L419" s="1046"/>
      <c r="M419" s="1045"/>
      <c r="N419" s="1046"/>
      <c r="O419" s="1045"/>
      <c r="P419" s="1055"/>
      <c r="Q419" s="1051"/>
    </row>
    <row r="420" spans="1:17" s="1052" customFormat="1" ht="19.5" customHeight="1">
      <c r="A420" s="1053"/>
      <c r="B420" s="1042"/>
      <c r="C420" s="1042"/>
      <c r="D420" s="1050"/>
      <c r="E420" s="1089" t="s">
        <v>38</v>
      </c>
      <c r="F420" s="1089"/>
      <c r="G420" s="1090"/>
      <c r="H420" s="1037"/>
      <c r="I420" s="1045"/>
      <c r="J420" s="1046"/>
      <c r="K420" s="1045"/>
      <c r="L420" s="1046"/>
      <c r="M420" s="1045">
        <f>SUM(K419)</f>
        <v>1925163</v>
      </c>
      <c r="N420" s="1046"/>
      <c r="O420" s="1045"/>
      <c r="P420" s="1055"/>
      <c r="Q420" s="1051"/>
    </row>
    <row r="421" spans="1:17" ht="19.5" customHeight="1">
      <c r="A421" s="1034"/>
      <c r="B421" s="1042"/>
      <c r="C421" s="1042" t="s">
        <v>611</v>
      </c>
      <c r="D421" s="1036"/>
      <c r="E421" s="1043" t="s">
        <v>43</v>
      </c>
      <c r="F421" s="1043"/>
      <c r="G421" s="1044"/>
      <c r="H421" s="1037"/>
      <c r="I421" s="1045"/>
      <c r="J421" s="1046"/>
      <c r="K421" s="1045"/>
      <c r="L421" s="1046"/>
      <c r="M421" s="1045">
        <v>145856</v>
      </c>
      <c r="N421" s="1046"/>
      <c r="O421" s="1045"/>
      <c r="P421" s="1200"/>
    </row>
    <row r="422" spans="1:17" ht="19.5" customHeight="1">
      <c r="A422" s="1034"/>
      <c r="B422" s="1042"/>
      <c r="C422" s="1042" t="s">
        <v>299</v>
      </c>
      <c r="D422" s="1036"/>
      <c r="E422" s="1043" t="s">
        <v>561</v>
      </c>
      <c r="F422" s="1043"/>
      <c r="G422" s="1044"/>
      <c r="H422" s="1037"/>
      <c r="I422" s="1045"/>
      <c r="J422" s="1046"/>
      <c r="K422" s="1045"/>
      <c r="L422" s="1046"/>
      <c r="M422" s="1045">
        <v>2124</v>
      </c>
      <c r="N422" s="1046"/>
      <c r="O422" s="1045"/>
      <c r="P422" s="1200"/>
    </row>
    <row r="423" spans="1:17" ht="19.5" customHeight="1">
      <c r="A423" s="1034"/>
      <c r="B423" s="1042"/>
      <c r="C423" s="1042" t="s">
        <v>292</v>
      </c>
      <c r="D423" s="1036"/>
      <c r="E423" s="1043" t="s">
        <v>44</v>
      </c>
      <c r="F423" s="1043"/>
      <c r="G423" s="1044"/>
      <c r="H423" s="1037"/>
      <c r="I423" s="1045"/>
      <c r="J423" s="1046"/>
      <c r="K423" s="1045"/>
      <c r="L423" s="1046"/>
      <c r="M423" s="1054">
        <v>8490</v>
      </c>
      <c r="N423" s="1046"/>
      <c r="O423" s="1045"/>
      <c r="P423" s="1200"/>
    </row>
    <row r="424" spans="1:17" ht="19.5" customHeight="1">
      <c r="A424" s="1034"/>
      <c r="B424" s="1042"/>
      <c r="C424" s="1042"/>
      <c r="D424" s="1036"/>
      <c r="E424" s="1043" t="s">
        <v>46</v>
      </c>
      <c r="F424" s="1043"/>
      <c r="G424" s="1044"/>
      <c r="H424" s="1037"/>
      <c r="I424" s="1045"/>
      <c r="J424" s="1046"/>
      <c r="K424" s="1045"/>
      <c r="L424" s="1046"/>
      <c r="M424" s="1045"/>
      <c r="N424" s="1046"/>
      <c r="O424" s="1045">
        <f>SUM(M417:M423)</f>
        <v>2081633</v>
      </c>
      <c r="P424" s="1200"/>
    </row>
    <row r="425" spans="1:17" ht="19.5" hidden="1" customHeight="1">
      <c r="A425" s="1034"/>
      <c r="B425" s="1042"/>
      <c r="C425" s="1211"/>
      <c r="D425" s="1212"/>
      <c r="E425" s="1213"/>
      <c r="F425" s="1213"/>
      <c r="G425" s="1206"/>
      <c r="H425" s="1037"/>
      <c r="I425" s="1045"/>
      <c r="J425" s="1046"/>
      <c r="K425" s="1045"/>
      <c r="L425" s="1046"/>
      <c r="M425" s="1045"/>
      <c r="N425" s="1046"/>
      <c r="O425" s="1045"/>
      <c r="P425" s="1200"/>
    </row>
    <row r="426" spans="1:17" ht="19.5" hidden="1" customHeight="1">
      <c r="A426" s="1034"/>
      <c r="B426" s="1042"/>
      <c r="C426" s="1211"/>
      <c r="D426" s="1212"/>
      <c r="E426" s="1213"/>
      <c r="F426" s="1213"/>
      <c r="G426" s="1206"/>
      <c r="H426" s="1037"/>
      <c r="I426" s="1045"/>
      <c r="J426" s="1046"/>
      <c r="K426" s="1045"/>
      <c r="L426" s="1046"/>
      <c r="M426" s="1045"/>
      <c r="N426" s="1046"/>
      <c r="O426" s="1045"/>
      <c r="P426" s="1200"/>
    </row>
    <row r="427" spans="1:17" ht="19.5" hidden="1" customHeight="1">
      <c r="A427" s="1034"/>
      <c r="B427" s="1042"/>
      <c r="C427" s="1211"/>
      <c r="D427" s="1212"/>
      <c r="E427" s="1212"/>
      <c r="F427" s="1213"/>
      <c r="G427" s="1213"/>
      <c r="H427" s="1037"/>
      <c r="I427" s="1045"/>
      <c r="J427" s="1046"/>
      <c r="K427" s="1045"/>
      <c r="L427" s="1046"/>
      <c r="M427" s="1045"/>
      <c r="N427" s="1046"/>
      <c r="O427" s="1045"/>
      <c r="P427" s="1200"/>
    </row>
    <row r="428" spans="1:17" ht="19.5" hidden="1" customHeight="1">
      <c r="A428" s="1034"/>
      <c r="B428" s="1042"/>
      <c r="C428" s="1211"/>
      <c r="D428" s="1212"/>
      <c r="E428" s="1213"/>
      <c r="F428" s="1213"/>
      <c r="G428" s="1206"/>
      <c r="H428" s="1037"/>
      <c r="I428" s="1045"/>
      <c r="J428" s="1046"/>
      <c r="K428" s="1045"/>
      <c r="L428" s="1046"/>
      <c r="M428" s="1045"/>
      <c r="N428" s="1046"/>
      <c r="O428" s="1045"/>
      <c r="P428" s="1200"/>
    </row>
    <row r="429" spans="1:17" ht="19.5" hidden="1" customHeight="1">
      <c r="A429" s="1034"/>
      <c r="B429" s="1042"/>
      <c r="C429" s="1211"/>
      <c r="D429" s="1212"/>
      <c r="E429" s="1213"/>
      <c r="F429" s="1213"/>
      <c r="G429" s="1206"/>
      <c r="H429" s="1037"/>
      <c r="I429" s="1045"/>
      <c r="J429" s="1046"/>
      <c r="K429" s="1045"/>
      <c r="L429" s="1046"/>
      <c r="M429" s="1045"/>
      <c r="N429" s="1046"/>
      <c r="O429" s="1045"/>
      <c r="P429" s="1200"/>
    </row>
    <row r="430" spans="1:17" ht="19.5" hidden="1" customHeight="1">
      <c r="A430" s="1034"/>
      <c r="B430" s="1042"/>
      <c r="C430" s="1211"/>
      <c r="D430" s="1212"/>
      <c r="E430" s="1213"/>
      <c r="F430" s="1213"/>
      <c r="G430" s="1206"/>
      <c r="H430" s="1037"/>
      <c r="I430" s="1045"/>
      <c r="J430" s="1046"/>
      <c r="K430" s="1045"/>
      <c r="L430" s="1046"/>
      <c r="M430" s="1045"/>
      <c r="N430" s="1046"/>
      <c r="O430" s="1045"/>
      <c r="P430" s="1055"/>
      <c r="Q430" s="1051"/>
    </row>
    <row r="431" spans="1:17" ht="19.5" customHeight="1">
      <c r="A431" s="1034"/>
      <c r="B431" s="1035" t="s">
        <v>66</v>
      </c>
      <c r="C431" s="1036"/>
      <c r="D431" s="1036"/>
      <c r="E431" s="1036"/>
      <c r="F431" s="1036"/>
      <c r="G431" s="1036"/>
      <c r="H431" s="579"/>
      <c r="I431" s="1096"/>
      <c r="J431" s="1097"/>
      <c r="K431" s="1096"/>
      <c r="L431" s="1097"/>
      <c r="M431" s="1096"/>
      <c r="N431" s="1097"/>
      <c r="O431" s="1096"/>
      <c r="P431" s="1200"/>
    </row>
    <row r="432" spans="1:17" ht="19.5" customHeight="1">
      <c r="A432" s="1034"/>
      <c r="B432" s="1042"/>
      <c r="C432" s="1042" t="s">
        <v>391</v>
      </c>
      <c r="D432" s="1036"/>
      <c r="E432" s="1043" t="s">
        <v>48</v>
      </c>
      <c r="F432" s="1043"/>
      <c r="G432" s="1044"/>
      <c r="H432" s="579"/>
      <c r="I432" s="1096"/>
      <c r="J432" s="1097"/>
      <c r="K432" s="1097"/>
      <c r="L432" s="1097"/>
      <c r="M432" s="1096"/>
      <c r="N432" s="1097"/>
      <c r="O432" s="1096"/>
      <c r="P432" s="1200"/>
    </row>
    <row r="433" spans="1:17" s="1052" customFormat="1" ht="19.5" customHeight="1">
      <c r="A433" s="1049"/>
      <c r="B433" s="1050"/>
      <c r="C433" s="1050"/>
      <c r="D433" s="1050" t="s">
        <v>393</v>
      </c>
      <c r="E433" s="1050"/>
      <c r="F433" s="1091" t="s">
        <v>301</v>
      </c>
      <c r="G433" s="1091"/>
      <c r="H433" s="1099"/>
      <c r="I433" s="1096">
        <v>7257959</v>
      </c>
      <c r="J433" s="1097"/>
      <c r="K433" s="1096"/>
      <c r="L433" s="1097"/>
      <c r="M433" s="1096"/>
      <c r="N433" s="1097"/>
      <c r="O433" s="1096"/>
      <c r="P433" s="1055"/>
      <c r="Q433" s="1051"/>
    </row>
    <row r="434" spans="1:17" s="1052" customFormat="1" ht="19.5" customHeight="1">
      <c r="A434" s="1053"/>
      <c r="B434" s="1042"/>
      <c r="C434" s="1042"/>
      <c r="D434" s="1050"/>
      <c r="E434" s="1050"/>
      <c r="F434" s="1091" t="s">
        <v>49</v>
      </c>
      <c r="G434" s="1091"/>
      <c r="H434" s="1099"/>
      <c r="I434" s="1110">
        <v>-7204507</v>
      </c>
      <c r="J434" s="1097"/>
      <c r="K434" s="1096">
        <f>SUM(I433:I434)</f>
        <v>53452</v>
      </c>
      <c r="L434" s="1097"/>
      <c r="M434" s="1096"/>
      <c r="N434" s="1097"/>
      <c r="O434" s="1096"/>
      <c r="P434" s="1055"/>
      <c r="Q434" s="1051"/>
    </row>
    <row r="435" spans="1:17" s="1052" customFormat="1" ht="19.5" customHeight="1">
      <c r="A435" s="1049"/>
      <c r="B435" s="1050"/>
      <c r="C435" s="1050"/>
      <c r="D435" s="1050" t="s">
        <v>394</v>
      </c>
      <c r="E435" s="1050"/>
      <c r="F435" s="1091" t="s">
        <v>302</v>
      </c>
      <c r="G435" s="1091"/>
      <c r="H435" s="1099"/>
      <c r="I435" s="1096">
        <v>777536</v>
      </c>
      <c r="J435" s="1097"/>
      <c r="K435" s="1096"/>
      <c r="L435" s="1097"/>
      <c r="M435" s="1096"/>
      <c r="N435" s="1097"/>
      <c r="O435" s="1096"/>
      <c r="P435" s="1055"/>
      <c r="Q435" s="1051"/>
    </row>
    <row r="436" spans="1:17" s="1052" customFormat="1" ht="19.5" customHeight="1">
      <c r="A436" s="1053"/>
      <c r="B436" s="1042"/>
      <c r="C436" s="1042"/>
      <c r="D436" s="1050"/>
      <c r="E436" s="1050"/>
      <c r="F436" s="1091" t="s">
        <v>49</v>
      </c>
      <c r="G436" s="1091"/>
      <c r="H436" s="1099"/>
      <c r="I436" s="1110">
        <v>-434177</v>
      </c>
      <c r="J436" s="1097"/>
      <c r="K436" s="1096">
        <f>SUM(I435:I436)</f>
        <v>343359</v>
      </c>
      <c r="L436" s="1097"/>
      <c r="M436" s="1096"/>
      <c r="N436" s="1097"/>
      <c r="O436" s="1096"/>
      <c r="P436" s="1055"/>
      <c r="Q436" s="1051"/>
    </row>
    <row r="437" spans="1:17" s="1052" customFormat="1" ht="19.5" hidden="1" customHeight="1">
      <c r="A437" s="1049"/>
      <c r="B437" s="1050"/>
      <c r="C437" s="1050"/>
      <c r="D437" s="1050"/>
      <c r="E437" s="1050"/>
      <c r="F437" s="1092"/>
      <c r="G437" s="1092"/>
      <c r="H437" s="1099"/>
      <c r="I437" s="1096"/>
      <c r="J437" s="1097"/>
      <c r="K437" s="1096"/>
      <c r="L437" s="1097"/>
      <c r="M437" s="1096"/>
      <c r="N437" s="1097"/>
      <c r="O437" s="1096"/>
      <c r="P437" s="1055"/>
      <c r="Q437" s="1051"/>
    </row>
    <row r="438" spans="1:17" s="1052" customFormat="1" ht="19.5" hidden="1" customHeight="1">
      <c r="A438" s="1053"/>
      <c r="B438" s="1042"/>
      <c r="C438" s="1042"/>
      <c r="D438" s="1050"/>
      <c r="E438" s="1050"/>
      <c r="F438" s="1092"/>
      <c r="G438" s="1092"/>
      <c r="H438" s="1099"/>
      <c r="I438" s="1096"/>
      <c r="J438" s="1097"/>
      <c r="K438" s="1096"/>
      <c r="L438" s="1097"/>
      <c r="M438" s="1096"/>
      <c r="N438" s="1097"/>
      <c r="O438" s="1096"/>
      <c r="P438" s="1055"/>
      <c r="Q438" s="1051"/>
    </row>
    <row r="439" spans="1:17" s="1052" customFormat="1" ht="19.5" customHeight="1">
      <c r="A439" s="1049"/>
      <c r="B439" s="1050"/>
      <c r="C439" s="1050"/>
      <c r="D439" s="1050" t="s">
        <v>395</v>
      </c>
      <c r="E439" s="1050"/>
      <c r="F439" s="1091" t="s">
        <v>303</v>
      </c>
      <c r="G439" s="1091"/>
      <c r="H439" s="1099"/>
      <c r="I439" s="1096">
        <v>1613</v>
      </c>
      <c r="J439" s="1097"/>
      <c r="K439" s="1096"/>
      <c r="L439" s="1097"/>
      <c r="M439" s="1096"/>
      <c r="N439" s="1097"/>
      <c r="O439" s="1096"/>
      <c r="P439" s="1055"/>
      <c r="Q439" s="1051"/>
    </row>
    <row r="440" spans="1:17" s="1052" customFormat="1" ht="19.5" customHeight="1">
      <c r="A440" s="1053"/>
      <c r="B440" s="1042"/>
      <c r="C440" s="1042"/>
      <c r="D440" s="1050"/>
      <c r="E440" s="1050"/>
      <c r="F440" s="1091" t="s">
        <v>49</v>
      </c>
      <c r="G440" s="1091"/>
      <c r="H440" s="1099"/>
      <c r="I440" s="1110">
        <v>-1016</v>
      </c>
      <c r="J440" s="1097"/>
      <c r="K440" s="1110">
        <f>SUM(I439:I440)</f>
        <v>597</v>
      </c>
      <c r="L440" s="1097"/>
      <c r="M440" s="1096"/>
      <c r="N440" s="1097"/>
      <c r="O440" s="1096"/>
      <c r="P440" s="1055"/>
      <c r="Q440" s="1051"/>
    </row>
    <row r="441" spans="1:17" s="1052" customFormat="1" ht="19.5" customHeight="1">
      <c r="A441" s="1053"/>
      <c r="B441" s="1042"/>
      <c r="C441" s="1042"/>
      <c r="D441" s="1050"/>
      <c r="E441" s="1043" t="s">
        <v>51</v>
      </c>
      <c r="F441" s="1043"/>
      <c r="G441" s="1220"/>
      <c r="H441" s="1037"/>
      <c r="I441" s="1096"/>
      <c r="J441" s="1097"/>
      <c r="K441" s="1096"/>
      <c r="L441" s="1097"/>
      <c r="M441" s="1110">
        <f>SUM(K431:K440)</f>
        <v>397408</v>
      </c>
      <c r="N441" s="1097"/>
      <c r="O441" s="1096"/>
      <c r="P441" s="1055"/>
      <c r="Q441" s="1051"/>
    </row>
    <row r="442" spans="1:17" s="1052" customFormat="1" ht="19.5" customHeight="1">
      <c r="A442" s="1053"/>
      <c r="B442" s="1042"/>
      <c r="C442" s="1042"/>
      <c r="D442" s="1050"/>
      <c r="E442" s="1043" t="s">
        <v>52</v>
      </c>
      <c r="F442" s="1043"/>
      <c r="G442" s="1220"/>
      <c r="H442" s="1099"/>
      <c r="I442" s="1096"/>
      <c r="J442" s="1097"/>
      <c r="K442" s="1096"/>
      <c r="L442" s="1097"/>
      <c r="M442" s="1096"/>
      <c r="N442" s="1097"/>
      <c r="O442" s="1110">
        <f>SUM(M431:M441)</f>
        <v>397408</v>
      </c>
      <c r="P442" s="1055"/>
      <c r="Q442" s="1051"/>
    </row>
    <row r="443" spans="1:17" s="1052" customFormat="1" ht="19.5" customHeight="1">
      <c r="A443" s="1053"/>
      <c r="B443" s="1050"/>
      <c r="C443" s="1050"/>
      <c r="D443" s="1050"/>
      <c r="E443" s="1043" t="s">
        <v>53</v>
      </c>
      <c r="F443" s="1043"/>
      <c r="G443" s="1044"/>
      <c r="H443" s="1099"/>
      <c r="I443" s="1096"/>
      <c r="J443" s="1097"/>
      <c r="K443" s="1096"/>
      <c r="L443" s="1097"/>
      <c r="M443" s="1096"/>
      <c r="N443" s="1097"/>
      <c r="O443" s="1111">
        <f>SUM(O442,O424,O411)</f>
        <v>29343294</v>
      </c>
      <c r="P443" s="1055"/>
      <c r="Q443" s="1051"/>
    </row>
    <row r="444" spans="1:17" s="1052" customFormat="1" ht="19.5" customHeight="1">
      <c r="A444" s="1053"/>
      <c r="B444" s="1042"/>
      <c r="C444" s="1042"/>
      <c r="D444" s="1050"/>
      <c r="E444" s="1090"/>
      <c r="F444" s="1090"/>
      <c r="G444" s="1090"/>
      <c r="H444" s="1037"/>
      <c r="I444" s="1045"/>
      <c r="J444" s="1046"/>
      <c r="K444" s="1045"/>
      <c r="L444" s="1046"/>
      <c r="M444" s="1045"/>
      <c r="N444" s="1046"/>
      <c r="O444" s="1045"/>
      <c r="P444" s="1055"/>
      <c r="Q444" s="1051"/>
    </row>
    <row r="445" spans="1:17" s="1052" customFormat="1" ht="9" customHeight="1" thickBot="1">
      <c r="A445" s="1056"/>
      <c r="B445" s="1058"/>
      <c r="C445" s="1058"/>
      <c r="D445" s="1058"/>
      <c r="E445" s="1138"/>
      <c r="F445" s="1138"/>
      <c r="G445" s="1138"/>
      <c r="H445" s="1101"/>
      <c r="I445" s="1061"/>
      <c r="J445" s="1061"/>
      <c r="K445" s="1061"/>
      <c r="L445" s="1061"/>
      <c r="M445" s="1061"/>
      <c r="N445" s="1061"/>
      <c r="O445" s="1061"/>
      <c r="P445" s="1201"/>
      <c r="Q445" s="1051"/>
    </row>
    <row r="446" spans="1:17" s="1052" customFormat="1" ht="9" customHeight="1">
      <c r="A446" s="1063"/>
      <c r="B446" s="1064"/>
      <c r="C446" s="1064"/>
      <c r="D446" s="1065"/>
      <c r="E446" s="1065"/>
      <c r="F446" s="1105"/>
      <c r="G446" s="1105"/>
      <c r="H446" s="1106"/>
      <c r="I446" s="1068"/>
      <c r="J446" s="1068"/>
      <c r="K446" s="1068"/>
      <c r="L446" s="1068"/>
      <c r="M446" s="1068"/>
      <c r="N446" s="1068"/>
      <c r="O446" s="1068"/>
      <c r="P446" s="1202"/>
      <c r="Q446" s="1051"/>
    </row>
    <row r="447" spans="1:17" s="1030" customFormat="1" ht="19.5" customHeight="1">
      <c r="A447" s="1031" t="s">
        <v>54</v>
      </c>
      <c r="B447" s="1032"/>
      <c r="C447" s="1032"/>
      <c r="D447" s="1032"/>
      <c r="E447" s="1032"/>
      <c r="F447" s="1032"/>
      <c r="G447" s="1032"/>
      <c r="H447" s="1032"/>
      <c r="I447" s="1032"/>
      <c r="J447" s="1032"/>
      <c r="K447" s="1032"/>
      <c r="L447" s="1032"/>
      <c r="M447" s="1032"/>
      <c r="N447" s="1032"/>
      <c r="O447" s="1032"/>
      <c r="P447" s="1033"/>
      <c r="Q447" s="1018"/>
    </row>
    <row r="448" spans="1:17" ht="19.5" customHeight="1">
      <c r="A448" s="1034"/>
      <c r="B448" s="1035" t="s">
        <v>60</v>
      </c>
      <c r="C448" s="1036"/>
      <c r="D448" s="1036"/>
      <c r="E448" s="1036"/>
      <c r="F448" s="1036"/>
      <c r="G448" s="1036"/>
      <c r="H448" s="579"/>
      <c r="I448" s="1112"/>
      <c r="J448" s="1113"/>
      <c r="K448" s="1096"/>
      <c r="L448" s="1097"/>
      <c r="M448" s="1096"/>
      <c r="N448" s="1097"/>
      <c r="O448" s="1111">
        <v>10325996</v>
      </c>
      <c r="P448" s="1200"/>
    </row>
    <row r="449" spans="1:17" ht="19.5" customHeight="1">
      <c r="A449" s="1034"/>
      <c r="B449" s="1035" t="s">
        <v>61</v>
      </c>
      <c r="C449" s="1036"/>
      <c r="D449" s="1036"/>
      <c r="E449" s="1036"/>
      <c r="F449" s="1036"/>
      <c r="G449" s="1036"/>
      <c r="H449" s="579"/>
      <c r="I449" s="1112"/>
      <c r="J449" s="1113"/>
      <c r="K449" s="1096"/>
      <c r="L449" s="1097"/>
      <c r="M449" s="1096"/>
      <c r="N449" s="1097"/>
      <c r="O449" s="1096"/>
      <c r="P449" s="1200"/>
    </row>
    <row r="450" spans="1:17" ht="19.5" customHeight="1">
      <c r="A450" s="1034"/>
      <c r="B450" s="1042"/>
      <c r="C450" s="1042" t="s">
        <v>391</v>
      </c>
      <c r="D450" s="1036"/>
      <c r="E450" s="1043" t="s">
        <v>55</v>
      </c>
      <c r="F450" s="1043"/>
      <c r="G450" s="1044"/>
      <c r="H450" s="579"/>
      <c r="I450" s="1112"/>
      <c r="J450" s="1113"/>
      <c r="K450" s="1096"/>
      <c r="L450" s="1097"/>
      <c r="M450" s="1096"/>
      <c r="N450" s="1097"/>
      <c r="O450" s="1096"/>
      <c r="P450" s="1200"/>
    </row>
    <row r="451" spans="1:17" s="1052" customFormat="1" ht="19.5" customHeight="1">
      <c r="A451" s="1049"/>
      <c r="B451" s="1050"/>
      <c r="C451" s="1050"/>
      <c r="D451" s="1050" t="s">
        <v>393</v>
      </c>
      <c r="E451" s="1050"/>
      <c r="F451" s="1114" t="s">
        <v>301</v>
      </c>
      <c r="G451" s="1114"/>
      <c r="H451" s="1099"/>
      <c r="I451" s="1112"/>
      <c r="J451" s="1113"/>
      <c r="K451" s="1096">
        <v>1189318</v>
      </c>
      <c r="L451" s="1097"/>
      <c r="M451" s="1096"/>
      <c r="N451" s="1097"/>
      <c r="O451" s="1096"/>
      <c r="P451" s="1055"/>
      <c r="Q451" s="1051"/>
    </row>
    <row r="452" spans="1:17" s="1052" customFormat="1" ht="19.5" hidden="1" customHeight="1">
      <c r="A452" s="1049"/>
      <c r="B452" s="1050"/>
      <c r="C452" s="1050"/>
      <c r="D452" s="1050"/>
      <c r="E452" s="1050"/>
      <c r="F452" s="1125"/>
      <c r="G452" s="1125"/>
      <c r="H452" s="1099"/>
      <c r="I452" s="1112"/>
      <c r="J452" s="1113"/>
      <c r="K452" s="1096"/>
      <c r="L452" s="1097"/>
      <c r="M452" s="1096"/>
      <c r="N452" s="1097"/>
      <c r="O452" s="1096"/>
      <c r="P452" s="1055"/>
      <c r="Q452" s="1051"/>
    </row>
    <row r="453" spans="1:17" s="1052" customFormat="1" ht="19.5" customHeight="1">
      <c r="A453" s="1049"/>
      <c r="B453" s="1050"/>
      <c r="C453" s="1050"/>
      <c r="D453" s="1050" t="s">
        <v>394</v>
      </c>
      <c r="E453" s="1050"/>
      <c r="F453" s="1114" t="s">
        <v>243</v>
      </c>
      <c r="G453" s="1114"/>
      <c r="H453" s="1099"/>
      <c r="I453" s="1112"/>
      <c r="J453" s="1113"/>
      <c r="K453" s="1110">
        <v>17730</v>
      </c>
      <c r="L453" s="1097"/>
      <c r="M453" s="1096"/>
      <c r="N453" s="1097"/>
      <c r="O453" s="1096"/>
      <c r="P453" s="1055"/>
      <c r="Q453" s="1051"/>
    </row>
    <row r="454" spans="1:17" s="1052" customFormat="1" ht="19.5" hidden="1" customHeight="1">
      <c r="A454" s="1049"/>
      <c r="B454" s="1050"/>
      <c r="C454" s="1050"/>
      <c r="D454" s="1050"/>
      <c r="E454" s="1050"/>
      <c r="F454" s="1125"/>
      <c r="G454" s="1125"/>
      <c r="H454" s="1099"/>
      <c r="I454" s="1112"/>
      <c r="J454" s="1113"/>
      <c r="K454" s="1096"/>
      <c r="L454" s="1097"/>
      <c r="M454" s="1096"/>
      <c r="N454" s="1097"/>
      <c r="O454" s="1096"/>
      <c r="P454" s="1055"/>
      <c r="Q454" s="1051"/>
    </row>
    <row r="455" spans="1:17" s="1052" customFormat="1" ht="19.5" customHeight="1">
      <c r="A455" s="1053"/>
      <c r="B455" s="1050"/>
      <c r="C455" s="1050"/>
      <c r="D455" s="1050"/>
      <c r="E455" s="1043" t="s">
        <v>56</v>
      </c>
      <c r="F455" s="1043"/>
      <c r="G455" s="1044"/>
      <c r="H455" s="1099"/>
      <c r="I455" s="1112"/>
      <c r="J455" s="1113"/>
      <c r="K455" s="1096"/>
      <c r="L455" s="1097"/>
      <c r="M455" s="1096">
        <f>SUM(K450:K454)</f>
        <v>1207048</v>
      </c>
      <c r="N455" s="1097"/>
      <c r="O455" s="1096"/>
      <c r="P455" s="1055"/>
      <c r="Q455" s="1051"/>
    </row>
    <row r="456" spans="1:17" s="1052" customFormat="1" ht="19.5" customHeight="1">
      <c r="A456" s="1053"/>
      <c r="B456" s="1050"/>
      <c r="C456" s="1072" t="s">
        <v>399</v>
      </c>
      <c r="D456" s="1050"/>
      <c r="E456" s="1043" t="s">
        <v>304</v>
      </c>
      <c r="F456" s="1043"/>
      <c r="G456" s="1044"/>
      <c r="H456" s="1099"/>
      <c r="I456" s="1112"/>
      <c r="J456" s="1113"/>
      <c r="K456" s="1096"/>
      <c r="L456" s="1097"/>
      <c r="M456" s="1096"/>
      <c r="N456" s="1097"/>
      <c r="O456" s="1096"/>
      <c r="P456" s="1055"/>
      <c r="Q456" s="1051"/>
    </row>
    <row r="457" spans="1:17" s="1052" customFormat="1" ht="19.5" customHeight="1">
      <c r="A457" s="1049"/>
      <c r="B457" s="1050"/>
      <c r="C457" s="1050"/>
      <c r="D457" s="1050" t="s">
        <v>617</v>
      </c>
      <c r="E457" s="1050"/>
      <c r="F457" s="1114" t="s">
        <v>305</v>
      </c>
      <c r="G457" s="1114"/>
      <c r="H457" s="1099"/>
      <c r="I457" s="1112"/>
      <c r="J457" s="1113"/>
      <c r="K457" s="1110">
        <v>12370383</v>
      </c>
      <c r="L457" s="1097"/>
      <c r="M457" s="1096"/>
      <c r="N457" s="1097"/>
      <c r="O457" s="1096"/>
      <c r="P457" s="1055"/>
      <c r="Q457" s="1051"/>
    </row>
    <row r="458" spans="1:17" s="1052" customFormat="1" ht="19.5" customHeight="1">
      <c r="A458" s="1053"/>
      <c r="B458" s="1050"/>
      <c r="C458" s="1050"/>
      <c r="D458" s="1050"/>
      <c r="E458" s="1043" t="s">
        <v>306</v>
      </c>
      <c r="F458" s="1043"/>
      <c r="G458" s="1044"/>
      <c r="H458" s="1099"/>
      <c r="I458" s="1112"/>
      <c r="J458" s="1113"/>
      <c r="K458" s="1096"/>
      <c r="L458" s="1097"/>
      <c r="M458" s="1110">
        <f>SUM(K456:K457)</f>
        <v>12370383</v>
      </c>
      <c r="N458" s="1097"/>
      <c r="O458" s="1096"/>
      <c r="P458" s="1055"/>
      <c r="Q458" s="1051"/>
    </row>
    <row r="459" spans="1:17" s="1052" customFormat="1" ht="19.5" customHeight="1">
      <c r="A459" s="1053"/>
      <c r="B459" s="1042"/>
      <c r="C459" s="1042"/>
      <c r="D459" s="1050"/>
      <c r="E459" s="1043" t="s">
        <v>57</v>
      </c>
      <c r="F459" s="1043"/>
      <c r="G459" s="1044"/>
      <c r="H459" s="1099"/>
      <c r="I459" s="1112"/>
      <c r="J459" s="1113"/>
      <c r="K459" s="1096"/>
      <c r="L459" s="1097"/>
      <c r="M459" s="1096"/>
      <c r="N459" s="1097"/>
      <c r="O459" s="1110">
        <f>M455-M458</f>
        <v>-11163335</v>
      </c>
      <c r="P459" s="1055"/>
      <c r="Q459" s="1051"/>
    </row>
    <row r="460" spans="1:17" s="1052" customFormat="1" ht="19.5" customHeight="1">
      <c r="A460" s="1053"/>
      <c r="B460" s="1050"/>
      <c r="C460" s="1050"/>
      <c r="D460" s="1050"/>
      <c r="E460" s="1043" t="s">
        <v>58</v>
      </c>
      <c r="F460" s="1043"/>
      <c r="G460" s="1044"/>
      <c r="H460" s="1099"/>
      <c r="I460" s="1112"/>
      <c r="J460" s="1113"/>
      <c r="K460" s="1096"/>
      <c r="L460" s="1097"/>
      <c r="M460" s="1096"/>
      <c r="N460" s="1097"/>
      <c r="O460" s="1110">
        <f>SUM(O448,O459)</f>
        <v>-837339</v>
      </c>
      <c r="P460" s="1055"/>
      <c r="Q460" s="1051"/>
    </row>
    <row r="461" spans="1:17" s="1052" customFormat="1" ht="19.5" customHeight="1" thickBot="1">
      <c r="A461" s="1053"/>
      <c r="B461" s="1042"/>
      <c r="C461" s="1042"/>
      <c r="D461" s="1050"/>
      <c r="E461" s="1043" t="s">
        <v>59</v>
      </c>
      <c r="F461" s="1043"/>
      <c r="G461" s="1044"/>
      <c r="H461" s="1099"/>
      <c r="I461" s="1112"/>
      <c r="J461" s="1113"/>
      <c r="K461" s="1096"/>
      <c r="L461" s="1097"/>
      <c r="M461" s="1096"/>
      <c r="N461" s="1097"/>
      <c r="O461" s="1115">
        <f>SUM(O443,O460)</f>
        <v>28505955</v>
      </c>
      <c r="P461" s="1055"/>
      <c r="Q461" s="1051"/>
    </row>
    <row r="462" spans="1:17" ht="19.5" customHeight="1" thickTop="1">
      <c r="A462" s="631"/>
      <c r="B462" s="2"/>
      <c r="C462" s="2"/>
      <c r="D462" s="2"/>
      <c r="E462" s="2"/>
      <c r="F462" s="2"/>
      <c r="G462" s="2"/>
      <c r="H462" s="2"/>
      <c r="I462" s="1126"/>
      <c r="J462" s="1127"/>
      <c r="K462" s="1126"/>
      <c r="L462" s="1127"/>
      <c r="M462" s="1126"/>
      <c r="N462" s="1127"/>
      <c r="O462" s="1126"/>
      <c r="P462" s="1200"/>
    </row>
    <row r="463" spans="1:17" ht="19.5" customHeight="1">
      <c r="A463" s="631"/>
      <c r="B463" s="2"/>
      <c r="C463" s="2"/>
      <c r="D463" s="2"/>
      <c r="E463" s="2"/>
      <c r="F463" s="2"/>
      <c r="G463" s="2"/>
      <c r="H463" s="2"/>
      <c r="I463" s="1126"/>
      <c r="J463" s="1127"/>
      <c r="K463" s="1126"/>
      <c r="L463" s="1127"/>
      <c r="M463" s="1126"/>
      <c r="N463" s="1127"/>
      <c r="O463" s="1126"/>
      <c r="P463" s="1200"/>
    </row>
    <row r="464" spans="1:17" ht="19.5" customHeight="1">
      <c r="A464" s="631"/>
      <c r="B464" s="2"/>
      <c r="C464" s="2"/>
      <c r="D464" s="2"/>
      <c r="E464" s="2"/>
      <c r="F464" s="2"/>
      <c r="G464" s="2"/>
      <c r="H464" s="2"/>
      <c r="I464" s="1126"/>
      <c r="J464" s="1127"/>
      <c r="K464" s="1126"/>
      <c r="L464" s="1127"/>
      <c r="M464" s="1126"/>
      <c r="N464" s="1127"/>
      <c r="O464" s="1126"/>
      <c r="P464" s="1200"/>
    </row>
    <row r="465" spans="1:17" s="1052" customFormat="1" ht="19.5" customHeight="1">
      <c r="A465" s="1053"/>
      <c r="B465" s="1042"/>
      <c r="C465" s="1042"/>
      <c r="D465" s="1050"/>
      <c r="E465" s="1090"/>
      <c r="F465" s="1090"/>
      <c r="G465" s="1090"/>
      <c r="H465" s="1037"/>
      <c r="I465" s="1045"/>
      <c r="J465" s="1046"/>
      <c r="K465" s="1045"/>
      <c r="L465" s="1046"/>
      <c r="M465" s="1045"/>
      <c r="N465" s="1046"/>
      <c r="O465" s="1045"/>
      <c r="P465" s="1055"/>
      <c r="Q465" s="1051"/>
    </row>
    <row r="466" spans="1:17" ht="19.5" customHeight="1">
      <c r="A466" s="658"/>
      <c r="B466" s="659"/>
      <c r="C466" s="659"/>
      <c r="D466" s="660"/>
      <c r="E466" s="660"/>
      <c r="F466" s="661"/>
      <c r="G466" s="661"/>
      <c r="H466" s="660"/>
      <c r="I466" s="1126"/>
      <c r="J466" s="1127"/>
      <c r="K466" s="1126"/>
      <c r="L466" s="1127"/>
      <c r="M466" s="1126"/>
      <c r="N466" s="1127"/>
      <c r="O466" s="1126"/>
      <c r="P466" s="1200"/>
    </row>
    <row r="467" spans="1:17" ht="19.5" customHeight="1">
      <c r="A467" s="1221"/>
      <c r="B467" s="1141"/>
      <c r="C467" s="1141"/>
      <c r="D467" s="1141"/>
      <c r="E467" s="1141"/>
      <c r="F467" s="1141"/>
      <c r="G467" s="1141"/>
      <c r="H467" s="1141"/>
      <c r="I467" s="1126"/>
      <c r="J467" s="1127"/>
      <c r="K467" s="1126"/>
      <c r="L467" s="1127"/>
      <c r="M467" s="1126"/>
      <c r="N467" s="1127"/>
      <c r="O467" s="1126"/>
      <c r="P467" s="1200"/>
    </row>
    <row r="468" spans="1:17" ht="19.5" customHeight="1">
      <c r="A468" s="1221"/>
      <c r="B468" s="1141"/>
      <c r="C468" s="1141"/>
      <c r="D468" s="1141"/>
      <c r="E468" s="1141"/>
      <c r="F468" s="1141"/>
      <c r="G468" s="1141"/>
      <c r="H468" s="1141"/>
      <c r="I468" s="1126"/>
      <c r="J468" s="1127"/>
      <c r="K468" s="1126"/>
      <c r="L468" s="1127"/>
      <c r="M468" s="1126"/>
      <c r="N468" s="1127"/>
      <c r="O468" s="1126"/>
      <c r="P468" s="1200"/>
    </row>
    <row r="469" spans="1:17" ht="19.5" customHeight="1">
      <c r="A469" s="1221"/>
      <c r="B469" s="1141"/>
      <c r="C469" s="1141"/>
      <c r="D469" s="1141"/>
      <c r="E469" s="1141"/>
      <c r="F469" s="1141"/>
      <c r="G469" s="1141"/>
      <c r="H469" s="1141"/>
      <c r="I469" s="1126"/>
      <c r="J469" s="1127"/>
      <c r="K469" s="1126"/>
      <c r="L469" s="1127"/>
      <c r="M469" s="1126"/>
      <c r="N469" s="1127"/>
      <c r="O469" s="1126"/>
      <c r="P469" s="1200"/>
    </row>
    <row r="470" spans="1:17" ht="19.5" customHeight="1">
      <c r="A470" s="1221"/>
      <c r="B470" s="1141"/>
      <c r="C470" s="1141"/>
      <c r="D470" s="1141"/>
      <c r="E470" s="1141"/>
      <c r="F470" s="1141"/>
      <c r="G470" s="1141"/>
      <c r="H470" s="1141"/>
      <c r="I470" s="1126"/>
      <c r="J470" s="1127"/>
      <c r="K470" s="1126"/>
      <c r="L470" s="1127"/>
      <c r="M470" s="1126"/>
      <c r="N470" s="1127"/>
      <c r="O470" s="1126"/>
      <c r="P470" s="1200"/>
    </row>
    <row r="471" spans="1:17" ht="19.5" customHeight="1">
      <c r="A471" s="1221"/>
      <c r="B471" s="1141"/>
      <c r="C471" s="1141"/>
      <c r="D471" s="1141"/>
      <c r="E471" s="1141"/>
      <c r="F471" s="1141"/>
      <c r="G471" s="1141"/>
      <c r="H471" s="1141"/>
      <c r="I471" s="1126"/>
      <c r="J471" s="1127"/>
      <c r="K471" s="1126"/>
      <c r="L471" s="1127"/>
      <c r="M471" s="1126"/>
      <c r="N471" s="1127"/>
      <c r="O471" s="1126"/>
      <c r="P471" s="1200"/>
    </row>
    <row r="472" spans="1:17" ht="19.5" customHeight="1">
      <c r="A472" s="1221"/>
      <c r="B472" s="1141"/>
      <c r="C472" s="1141"/>
      <c r="D472" s="1141"/>
      <c r="E472" s="1141"/>
      <c r="F472" s="1141"/>
      <c r="G472" s="1141"/>
      <c r="H472" s="1141"/>
      <c r="I472" s="1126"/>
      <c r="J472" s="1127"/>
      <c r="K472" s="1126"/>
      <c r="L472" s="1127"/>
      <c r="M472" s="1126"/>
      <c r="N472" s="1127"/>
      <c r="O472" s="1126"/>
      <c r="P472" s="1200"/>
    </row>
    <row r="473" spans="1:17" ht="19.5" customHeight="1">
      <c r="A473" s="1221"/>
      <c r="B473" s="1141"/>
      <c r="C473" s="1141"/>
      <c r="D473" s="1141"/>
      <c r="E473" s="1141"/>
      <c r="F473" s="1141"/>
      <c r="G473" s="1141"/>
      <c r="H473" s="1141"/>
      <c r="I473" s="1126"/>
      <c r="J473" s="1127"/>
      <c r="K473" s="1126"/>
      <c r="L473" s="1127"/>
      <c r="M473" s="1126"/>
      <c r="N473" s="1127"/>
      <c r="O473" s="1126"/>
      <c r="P473" s="1200"/>
    </row>
    <row r="474" spans="1:17" ht="19.5" customHeight="1">
      <c r="A474" s="1221"/>
      <c r="B474" s="1141"/>
      <c r="C474" s="1141"/>
      <c r="D474" s="1141"/>
      <c r="E474" s="1141"/>
      <c r="F474" s="1141"/>
      <c r="G474" s="1141"/>
      <c r="H474" s="1141"/>
      <c r="I474" s="1126"/>
      <c r="J474" s="1127"/>
      <c r="K474" s="1126"/>
      <c r="L474" s="1127"/>
      <c r="M474" s="1126"/>
      <c r="N474" s="1127"/>
      <c r="O474" s="1126"/>
      <c r="P474" s="1200"/>
    </row>
    <row r="475" spans="1:17" ht="19.5" customHeight="1">
      <c r="A475" s="1221"/>
      <c r="B475" s="1141"/>
      <c r="C475" s="1141"/>
      <c r="D475" s="1141"/>
      <c r="E475" s="1141"/>
      <c r="F475" s="1141"/>
      <c r="G475" s="1141"/>
      <c r="H475" s="1141"/>
      <c r="I475" s="1126"/>
      <c r="J475" s="1127"/>
      <c r="K475" s="1126"/>
      <c r="L475" s="1127"/>
      <c r="M475" s="1126"/>
      <c r="N475" s="1127"/>
      <c r="O475" s="1126"/>
      <c r="P475" s="1200"/>
    </row>
    <row r="476" spans="1:17" s="654" customFormat="1" ht="9" customHeight="1" thickBot="1">
      <c r="A476" s="1222"/>
      <c r="B476" s="1223"/>
      <c r="C476" s="1223"/>
      <c r="D476" s="1223"/>
      <c r="E476" s="1223"/>
      <c r="F476" s="1223"/>
      <c r="G476" s="1223"/>
      <c r="H476" s="1223"/>
      <c r="I476" s="1137"/>
      <c r="J476" s="1137"/>
      <c r="K476" s="1137"/>
      <c r="L476" s="1137"/>
      <c r="M476" s="1137"/>
      <c r="N476" s="1137"/>
      <c r="O476" s="1137"/>
      <c r="P476" s="1209"/>
      <c r="Q476" s="1051"/>
    </row>
    <row r="477" spans="1:17" ht="48" customHeight="1">
      <c r="I477" s="1140"/>
      <c r="J477" s="1140"/>
      <c r="K477" s="1140"/>
      <c r="L477" s="1140"/>
      <c r="M477" s="1140"/>
      <c r="N477" s="1140"/>
      <c r="O477" s="1140"/>
    </row>
  </sheetData>
  <mergeCells count="320">
    <mergeCell ref="A2:P2"/>
    <mergeCell ref="A3:P3"/>
    <mergeCell ref="A5:P5"/>
    <mergeCell ref="E7:F7"/>
    <mergeCell ref="F8:G8"/>
    <mergeCell ref="F9:G9"/>
    <mergeCell ref="F16:G16"/>
    <mergeCell ref="F17:G17"/>
    <mergeCell ref="E18:F18"/>
    <mergeCell ref="E19:F19"/>
    <mergeCell ref="F20:G20"/>
    <mergeCell ref="E21:F21"/>
    <mergeCell ref="F10:G10"/>
    <mergeCell ref="F11:G11"/>
    <mergeCell ref="F12:G12"/>
    <mergeCell ref="F13:G13"/>
    <mergeCell ref="F14:G14"/>
    <mergeCell ref="F15:G15"/>
    <mergeCell ref="F30:G30"/>
    <mergeCell ref="F31:G31"/>
    <mergeCell ref="E32:F32"/>
    <mergeCell ref="E33:F33"/>
    <mergeCell ref="E35:F35"/>
    <mergeCell ref="E36:F36"/>
    <mergeCell ref="E22:F22"/>
    <mergeCell ref="F23:G23"/>
    <mergeCell ref="F24:G24"/>
    <mergeCell ref="F25:G25"/>
    <mergeCell ref="F26:G26"/>
    <mergeCell ref="F27:G27"/>
    <mergeCell ref="E43:F43"/>
    <mergeCell ref="E44:F44"/>
    <mergeCell ref="E45:F45"/>
    <mergeCell ref="E46:F46"/>
    <mergeCell ref="A60:P60"/>
    <mergeCell ref="E62:F62"/>
    <mergeCell ref="E37:F37"/>
    <mergeCell ref="E38:F38"/>
    <mergeCell ref="E39:F39"/>
    <mergeCell ref="E40:F40"/>
    <mergeCell ref="E41:F41"/>
    <mergeCell ref="E42:F42"/>
    <mergeCell ref="E69:F69"/>
    <mergeCell ref="E71:F71"/>
    <mergeCell ref="F72:G72"/>
    <mergeCell ref="E73:F73"/>
    <mergeCell ref="E74:F74"/>
    <mergeCell ref="E75:F75"/>
    <mergeCell ref="F63:G63"/>
    <mergeCell ref="E64:F64"/>
    <mergeCell ref="E65:F65"/>
    <mergeCell ref="F66:G66"/>
    <mergeCell ref="F67:G67"/>
    <mergeCell ref="E68:F68"/>
    <mergeCell ref="E82:F82"/>
    <mergeCell ref="E84:F84"/>
    <mergeCell ref="F85:G85"/>
    <mergeCell ref="F89:G89"/>
    <mergeCell ref="F90:G90"/>
    <mergeCell ref="F91:G91"/>
    <mergeCell ref="E76:F76"/>
    <mergeCell ref="E77:F77"/>
    <mergeCell ref="F78:G78"/>
    <mergeCell ref="E79:F79"/>
    <mergeCell ref="E80:F80"/>
    <mergeCell ref="E81:F81"/>
    <mergeCell ref="E98:F98"/>
    <mergeCell ref="E99:F99"/>
    <mergeCell ref="E100:F100"/>
    <mergeCell ref="A101:P101"/>
    <mergeCell ref="E104:F104"/>
    <mergeCell ref="F105:G105"/>
    <mergeCell ref="F92:G92"/>
    <mergeCell ref="F93:G93"/>
    <mergeCell ref="F94:G94"/>
    <mergeCell ref="F95:G95"/>
    <mergeCell ref="F96:G96"/>
    <mergeCell ref="F97:G97"/>
    <mergeCell ref="E112:F112"/>
    <mergeCell ref="E113:F113"/>
    <mergeCell ref="E114:F114"/>
    <mergeCell ref="E115:F115"/>
    <mergeCell ref="A118:P118"/>
    <mergeCell ref="A119:P119"/>
    <mergeCell ref="F106:G106"/>
    <mergeCell ref="F107:G107"/>
    <mergeCell ref="F108:G108"/>
    <mergeCell ref="E109:F109"/>
    <mergeCell ref="E110:F110"/>
    <mergeCell ref="F111:G111"/>
    <mergeCell ref="F128:G128"/>
    <mergeCell ref="F129:G129"/>
    <mergeCell ref="F130:G130"/>
    <mergeCell ref="F131:G131"/>
    <mergeCell ref="F132:G132"/>
    <mergeCell ref="F133:G133"/>
    <mergeCell ref="A121:P121"/>
    <mergeCell ref="E123:F123"/>
    <mergeCell ref="F124:G124"/>
    <mergeCell ref="F125:G125"/>
    <mergeCell ref="F126:G126"/>
    <mergeCell ref="F127:G127"/>
    <mergeCell ref="F141:G141"/>
    <mergeCell ref="F142:G142"/>
    <mergeCell ref="F143:G143"/>
    <mergeCell ref="F147:G147"/>
    <mergeCell ref="F148:G148"/>
    <mergeCell ref="E149:F149"/>
    <mergeCell ref="E134:F134"/>
    <mergeCell ref="E135:F135"/>
    <mergeCell ref="F136:G136"/>
    <mergeCell ref="E137:F137"/>
    <mergeCell ref="E138:F138"/>
    <mergeCell ref="F139:G139"/>
    <mergeCell ref="E157:F157"/>
    <mergeCell ref="E158:F158"/>
    <mergeCell ref="E159:F159"/>
    <mergeCell ref="E160:F160"/>
    <mergeCell ref="E161:F161"/>
    <mergeCell ref="E162:F162"/>
    <mergeCell ref="E150:F150"/>
    <mergeCell ref="E152:F152"/>
    <mergeCell ref="E153:F153"/>
    <mergeCell ref="E154:F154"/>
    <mergeCell ref="E155:F155"/>
    <mergeCell ref="E156:F156"/>
    <mergeCell ref="F183:G183"/>
    <mergeCell ref="F184:G184"/>
    <mergeCell ref="E185:F185"/>
    <mergeCell ref="E186:F186"/>
    <mergeCell ref="E188:F188"/>
    <mergeCell ref="F189:G189"/>
    <mergeCell ref="E174:F174"/>
    <mergeCell ref="A177:P177"/>
    <mergeCell ref="E179:F179"/>
    <mergeCell ref="F180:G180"/>
    <mergeCell ref="E181:F181"/>
    <mergeCell ref="E182:F182"/>
    <mergeCell ref="E196:F196"/>
    <mergeCell ref="E197:F197"/>
    <mergeCell ref="E199:F199"/>
    <mergeCell ref="F200:G200"/>
    <mergeCell ref="F201:G201"/>
    <mergeCell ref="F202:G202"/>
    <mergeCell ref="E190:F190"/>
    <mergeCell ref="E191:F191"/>
    <mergeCell ref="E192:F192"/>
    <mergeCell ref="E193:F193"/>
    <mergeCell ref="F194:G194"/>
    <mergeCell ref="E195:F195"/>
    <mergeCell ref="F214:G214"/>
    <mergeCell ref="E215:F215"/>
    <mergeCell ref="E216:F216"/>
    <mergeCell ref="E217:F217"/>
    <mergeCell ref="A218:P218"/>
    <mergeCell ref="E221:F221"/>
    <mergeCell ref="F206:G206"/>
    <mergeCell ref="F207:G207"/>
    <mergeCell ref="F208:G208"/>
    <mergeCell ref="F211:G211"/>
    <mergeCell ref="F212:G212"/>
    <mergeCell ref="F213:G213"/>
    <mergeCell ref="E230:F230"/>
    <mergeCell ref="E231:F231"/>
    <mergeCell ref="E232:F232"/>
    <mergeCell ref="A239:P239"/>
    <mergeCell ref="A240:P240"/>
    <mergeCell ref="A242:P242"/>
    <mergeCell ref="F223:G223"/>
    <mergeCell ref="F225:G225"/>
    <mergeCell ref="E226:F226"/>
    <mergeCell ref="E227:F227"/>
    <mergeCell ref="F228:G228"/>
    <mergeCell ref="E229:F229"/>
    <mergeCell ref="F250:G250"/>
    <mergeCell ref="F251:G251"/>
    <mergeCell ref="F252:G252"/>
    <mergeCell ref="F253:G253"/>
    <mergeCell ref="E255:F255"/>
    <mergeCell ref="E256:F256"/>
    <mergeCell ref="E244:F244"/>
    <mergeCell ref="F245:G245"/>
    <mergeCell ref="F246:G246"/>
    <mergeCell ref="F247:G247"/>
    <mergeCell ref="F248:G248"/>
    <mergeCell ref="F249:G249"/>
    <mergeCell ref="F265:G265"/>
    <mergeCell ref="F266:G266"/>
    <mergeCell ref="E267:F267"/>
    <mergeCell ref="E270:F270"/>
    <mergeCell ref="E272:F272"/>
    <mergeCell ref="E273:F273"/>
    <mergeCell ref="F257:G257"/>
    <mergeCell ref="E258:F258"/>
    <mergeCell ref="E259:F259"/>
    <mergeCell ref="F262:G262"/>
    <mergeCell ref="F263:G263"/>
    <mergeCell ref="F264:G264"/>
    <mergeCell ref="E280:F280"/>
    <mergeCell ref="E281:F281"/>
    <mergeCell ref="E282:F282"/>
    <mergeCell ref="E299:F299"/>
    <mergeCell ref="A302:P302"/>
    <mergeCell ref="E304:F304"/>
    <mergeCell ref="E274:F274"/>
    <mergeCell ref="E275:F275"/>
    <mergeCell ref="E276:F276"/>
    <mergeCell ref="E277:F277"/>
    <mergeCell ref="E278:F278"/>
    <mergeCell ref="E279:F279"/>
    <mergeCell ref="E313:F313"/>
    <mergeCell ref="F314:G314"/>
    <mergeCell ref="E315:F315"/>
    <mergeCell ref="E316:F316"/>
    <mergeCell ref="E317:F317"/>
    <mergeCell ref="E318:F318"/>
    <mergeCell ref="F305:G305"/>
    <mergeCell ref="E306:F306"/>
    <mergeCell ref="E307:F307"/>
    <mergeCell ref="F308:G308"/>
    <mergeCell ref="E310:F310"/>
    <mergeCell ref="E311:F311"/>
    <mergeCell ref="F326:G326"/>
    <mergeCell ref="F327:G327"/>
    <mergeCell ref="F328:G328"/>
    <mergeCell ref="F332:G332"/>
    <mergeCell ref="F333:G333"/>
    <mergeCell ref="E336:F336"/>
    <mergeCell ref="F319:G319"/>
    <mergeCell ref="E320:F320"/>
    <mergeCell ref="E321:F321"/>
    <mergeCell ref="E322:F322"/>
    <mergeCell ref="E324:F324"/>
    <mergeCell ref="F325:G325"/>
    <mergeCell ref="F346:G346"/>
    <mergeCell ref="E347:F347"/>
    <mergeCell ref="E348:F348"/>
    <mergeCell ref="F349:G349"/>
    <mergeCell ref="E350:F350"/>
    <mergeCell ref="E351:F351"/>
    <mergeCell ref="E337:F337"/>
    <mergeCell ref="E338:F338"/>
    <mergeCell ref="A339:P339"/>
    <mergeCell ref="E342:F342"/>
    <mergeCell ref="F344:G344"/>
    <mergeCell ref="F345:G345"/>
    <mergeCell ref="F370:G370"/>
    <mergeCell ref="F371:G371"/>
    <mergeCell ref="F372:G372"/>
    <mergeCell ref="F373:G373"/>
    <mergeCell ref="F374:G374"/>
    <mergeCell ref="F375:G375"/>
    <mergeCell ref="E352:F352"/>
    <mergeCell ref="E353:F353"/>
    <mergeCell ref="A364:P364"/>
    <mergeCell ref="A365:P365"/>
    <mergeCell ref="A367:P367"/>
    <mergeCell ref="E369:F369"/>
    <mergeCell ref="F387:G387"/>
    <mergeCell ref="E388:F388"/>
    <mergeCell ref="E389:F389"/>
    <mergeCell ref="E391:F391"/>
    <mergeCell ref="E392:F392"/>
    <mergeCell ref="E393:F393"/>
    <mergeCell ref="F376:G376"/>
    <mergeCell ref="E380:F380"/>
    <mergeCell ref="E381:F381"/>
    <mergeCell ref="E383:F383"/>
    <mergeCell ref="E384:F384"/>
    <mergeCell ref="F386:G386"/>
    <mergeCell ref="E400:F400"/>
    <mergeCell ref="A406:P406"/>
    <mergeCell ref="E408:F408"/>
    <mergeCell ref="F409:G409"/>
    <mergeCell ref="E410:F410"/>
    <mergeCell ref="E411:F411"/>
    <mergeCell ref="E394:F394"/>
    <mergeCell ref="E395:F395"/>
    <mergeCell ref="E396:F396"/>
    <mergeCell ref="E397:F397"/>
    <mergeCell ref="E398:F398"/>
    <mergeCell ref="E399:F399"/>
    <mergeCell ref="E420:F420"/>
    <mergeCell ref="E421:F421"/>
    <mergeCell ref="E422:F422"/>
    <mergeCell ref="E423:F423"/>
    <mergeCell ref="E424:F424"/>
    <mergeCell ref="E425:F425"/>
    <mergeCell ref="E412:F412"/>
    <mergeCell ref="F413:G413"/>
    <mergeCell ref="E415:F415"/>
    <mergeCell ref="E416:F416"/>
    <mergeCell ref="E418:F418"/>
    <mergeCell ref="F419:G419"/>
    <mergeCell ref="F433:G433"/>
    <mergeCell ref="F434:G434"/>
    <mergeCell ref="F435:G435"/>
    <mergeCell ref="F436:G436"/>
    <mergeCell ref="F439:G439"/>
    <mergeCell ref="F440:G440"/>
    <mergeCell ref="E426:F426"/>
    <mergeCell ref="F427:G427"/>
    <mergeCell ref="E428:F428"/>
    <mergeCell ref="E429:F429"/>
    <mergeCell ref="E430:F430"/>
    <mergeCell ref="E432:F432"/>
    <mergeCell ref="E460:F460"/>
    <mergeCell ref="E461:F461"/>
    <mergeCell ref="F453:G453"/>
    <mergeCell ref="E455:F455"/>
    <mergeCell ref="E456:F456"/>
    <mergeCell ref="F457:G457"/>
    <mergeCell ref="E458:F458"/>
    <mergeCell ref="E459:F459"/>
    <mergeCell ref="E441:F441"/>
    <mergeCell ref="E442:F442"/>
    <mergeCell ref="E443:F443"/>
    <mergeCell ref="A447:P447"/>
    <mergeCell ref="E450:F450"/>
    <mergeCell ref="F451:G451"/>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15" manualBreakCount="15">
    <brk id="28" max="15" man="1"/>
    <brk id="58" max="15" man="1"/>
    <brk id="87" max="15" man="1"/>
    <brk id="116" max="15" man="1"/>
    <brk id="145" max="15" man="1"/>
    <brk id="175" max="15" man="1"/>
    <brk id="204" max="15" man="1"/>
    <brk id="237" max="15" man="1"/>
    <brk id="268" max="15" man="1"/>
    <brk id="300" max="15" man="1"/>
    <brk id="330" max="15" man="1"/>
    <brk id="362" max="15" man="1"/>
    <brk id="403" max="15" man="1"/>
    <brk id="404" max="15" man="1"/>
    <brk id="44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showGridLines="0" view="pageBreakPreview" zoomScaleNormal="100" zoomScaleSheetLayoutView="100" workbookViewId="0"/>
  </sheetViews>
  <sheetFormatPr defaultRowHeight="13.5"/>
  <cols>
    <col min="1" max="1" width="3.875" style="368" customWidth="1"/>
    <col min="2" max="2" width="17.625" style="461" customWidth="1"/>
    <col min="3" max="3" width="1.625" style="368" customWidth="1"/>
    <col min="4" max="4" width="3.875" style="368" customWidth="1"/>
    <col min="5" max="5" width="17.625" style="461" customWidth="1"/>
    <col min="6" max="6" width="1.625" style="368" customWidth="1"/>
    <col min="7" max="7" width="3.875" style="368" customWidth="1"/>
    <col min="8" max="8" width="17.625" style="461" customWidth="1"/>
    <col min="9" max="9" width="1.625" style="368" customWidth="1"/>
    <col min="10" max="10" width="4.625" style="462" customWidth="1"/>
    <col min="11" max="11" width="16.625" style="372" customWidth="1"/>
    <col min="12" max="12" width="8.375" style="463" customWidth="1"/>
    <col min="13" max="13" width="9.875" style="463" customWidth="1"/>
    <col min="14" max="14" width="23.625" style="463" customWidth="1"/>
    <col min="15" max="15" width="13.5" style="462" customWidth="1"/>
    <col min="16" max="16" width="9" style="371"/>
    <col min="17" max="256" width="9" style="372"/>
    <col min="257" max="257" width="3.875" style="372" customWidth="1"/>
    <col min="258" max="258" width="17.625" style="372" customWidth="1"/>
    <col min="259" max="259" width="1.625" style="372" customWidth="1"/>
    <col min="260" max="260" width="3.875" style="372" customWidth="1"/>
    <col min="261" max="261" width="17.625" style="372" customWidth="1"/>
    <col min="262" max="262" width="1.625" style="372" customWidth="1"/>
    <col min="263" max="263" width="3.875" style="372" customWidth="1"/>
    <col min="264" max="264" width="17.625" style="372" customWidth="1"/>
    <col min="265" max="265" width="1.625" style="372" customWidth="1"/>
    <col min="266" max="266" width="4.625" style="372" customWidth="1"/>
    <col min="267" max="267" width="16.625" style="372" customWidth="1"/>
    <col min="268" max="268" width="8.375" style="372" customWidth="1"/>
    <col min="269" max="269" width="9.875" style="372" customWidth="1"/>
    <col min="270" max="270" width="23.625" style="372" customWidth="1"/>
    <col min="271" max="271" width="13.5" style="372" customWidth="1"/>
    <col min="272" max="512" width="9" style="372"/>
    <col min="513" max="513" width="3.875" style="372" customWidth="1"/>
    <col min="514" max="514" width="17.625" style="372" customWidth="1"/>
    <col min="515" max="515" width="1.625" style="372" customWidth="1"/>
    <col min="516" max="516" width="3.875" style="372" customWidth="1"/>
    <col min="517" max="517" width="17.625" style="372" customWidth="1"/>
    <col min="518" max="518" width="1.625" style="372" customWidth="1"/>
    <col min="519" max="519" width="3.875" style="372" customWidth="1"/>
    <col min="520" max="520" width="17.625" style="372" customWidth="1"/>
    <col min="521" max="521" width="1.625" style="372" customWidth="1"/>
    <col min="522" max="522" width="4.625" style="372" customWidth="1"/>
    <col min="523" max="523" width="16.625" style="372" customWidth="1"/>
    <col min="524" max="524" width="8.375" style="372" customWidth="1"/>
    <col min="525" max="525" width="9.875" style="372" customWidth="1"/>
    <col min="526" max="526" width="23.625" style="372" customWidth="1"/>
    <col min="527" max="527" width="13.5" style="372" customWidth="1"/>
    <col min="528" max="768" width="9" style="372"/>
    <col min="769" max="769" width="3.875" style="372" customWidth="1"/>
    <col min="770" max="770" width="17.625" style="372" customWidth="1"/>
    <col min="771" max="771" width="1.625" style="372" customWidth="1"/>
    <col min="772" max="772" width="3.875" style="372" customWidth="1"/>
    <col min="773" max="773" width="17.625" style="372" customWidth="1"/>
    <col min="774" max="774" width="1.625" style="372" customWidth="1"/>
    <col min="775" max="775" width="3.875" style="372" customWidth="1"/>
    <col min="776" max="776" width="17.625" style="372" customWidth="1"/>
    <col min="777" max="777" width="1.625" style="372" customWidth="1"/>
    <col min="778" max="778" width="4.625" style="372" customWidth="1"/>
    <col min="779" max="779" width="16.625" style="372" customWidth="1"/>
    <col min="780" max="780" width="8.375" style="372" customWidth="1"/>
    <col min="781" max="781" width="9.875" style="372" customWidth="1"/>
    <col min="782" max="782" width="23.625" style="372" customWidth="1"/>
    <col min="783" max="783" width="13.5" style="372" customWidth="1"/>
    <col min="784" max="1024" width="9" style="372"/>
    <col min="1025" max="1025" width="3.875" style="372" customWidth="1"/>
    <col min="1026" max="1026" width="17.625" style="372" customWidth="1"/>
    <col min="1027" max="1027" width="1.625" style="372" customWidth="1"/>
    <col min="1028" max="1028" width="3.875" style="372" customWidth="1"/>
    <col min="1029" max="1029" width="17.625" style="372" customWidth="1"/>
    <col min="1030" max="1030" width="1.625" style="372" customWidth="1"/>
    <col min="1031" max="1031" width="3.875" style="372" customWidth="1"/>
    <col min="1032" max="1032" width="17.625" style="372" customWidth="1"/>
    <col min="1033" max="1033" width="1.625" style="372" customWidth="1"/>
    <col min="1034" max="1034" width="4.625" style="372" customWidth="1"/>
    <col min="1035" max="1035" width="16.625" style="372" customWidth="1"/>
    <col min="1036" max="1036" width="8.375" style="372" customWidth="1"/>
    <col min="1037" max="1037" width="9.875" style="372" customWidth="1"/>
    <col min="1038" max="1038" width="23.625" style="372" customWidth="1"/>
    <col min="1039" max="1039" width="13.5" style="372" customWidth="1"/>
    <col min="1040" max="1280" width="9" style="372"/>
    <col min="1281" max="1281" width="3.875" style="372" customWidth="1"/>
    <col min="1282" max="1282" width="17.625" style="372" customWidth="1"/>
    <col min="1283" max="1283" width="1.625" style="372" customWidth="1"/>
    <col min="1284" max="1284" width="3.875" style="372" customWidth="1"/>
    <col min="1285" max="1285" width="17.625" style="372" customWidth="1"/>
    <col min="1286" max="1286" width="1.625" style="372" customWidth="1"/>
    <col min="1287" max="1287" width="3.875" style="372" customWidth="1"/>
    <col min="1288" max="1288" width="17.625" style="372" customWidth="1"/>
    <col min="1289" max="1289" width="1.625" style="372" customWidth="1"/>
    <col min="1290" max="1290" width="4.625" style="372" customWidth="1"/>
    <col min="1291" max="1291" width="16.625" style="372" customWidth="1"/>
    <col min="1292" max="1292" width="8.375" style="372" customWidth="1"/>
    <col min="1293" max="1293" width="9.875" style="372" customWidth="1"/>
    <col min="1294" max="1294" width="23.625" style="372" customWidth="1"/>
    <col min="1295" max="1295" width="13.5" style="372" customWidth="1"/>
    <col min="1296" max="1536" width="9" style="372"/>
    <col min="1537" max="1537" width="3.875" style="372" customWidth="1"/>
    <col min="1538" max="1538" width="17.625" style="372" customWidth="1"/>
    <col min="1539" max="1539" width="1.625" style="372" customWidth="1"/>
    <col min="1540" max="1540" width="3.875" style="372" customWidth="1"/>
    <col min="1541" max="1541" width="17.625" style="372" customWidth="1"/>
    <col min="1542" max="1542" width="1.625" style="372" customWidth="1"/>
    <col min="1543" max="1543" width="3.875" style="372" customWidth="1"/>
    <col min="1544" max="1544" width="17.625" style="372" customWidth="1"/>
    <col min="1545" max="1545" width="1.625" style="372" customWidth="1"/>
    <col min="1546" max="1546" width="4.625" style="372" customWidth="1"/>
    <col min="1547" max="1547" width="16.625" style="372" customWidth="1"/>
    <col min="1548" max="1548" width="8.375" style="372" customWidth="1"/>
    <col min="1549" max="1549" width="9.875" style="372" customWidth="1"/>
    <col min="1550" max="1550" width="23.625" style="372" customWidth="1"/>
    <col min="1551" max="1551" width="13.5" style="372" customWidth="1"/>
    <col min="1552" max="1792" width="9" style="372"/>
    <col min="1793" max="1793" width="3.875" style="372" customWidth="1"/>
    <col min="1794" max="1794" width="17.625" style="372" customWidth="1"/>
    <col min="1795" max="1795" width="1.625" style="372" customWidth="1"/>
    <col min="1796" max="1796" width="3.875" style="372" customWidth="1"/>
    <col min="1797" max="1797" width="17.625" style="372" customWidth="1"/>
    <col min="1798" max="1798" width="1.625" style="372" customWidth="1"/>
    <col min="1799" max="1799" width="3.875" style="372" customWidth="1"/>
    <col min="1800" max="1800" width="17.625" style="372" customWidth="1"/>
    <col min="1801" max="1801" width="1.625" style="372" customWidth="1"/>
    <col min="1802" max="1802" width="4.625" style="372" customWidth="1"/>
    <col min="1803" max="1803" width="16.625" style="372" customWidth="1"/>
    <col min="1804" max="1804" width="8.375" style="372" customWidth="1"/>
    <col min="1805" max="1805" width="9.875" style="372" customWidth="1"/>
    <col min="1806" max="1806" width="23.625" style="372" customWidth="1"/>
    <col min="1807" max="1807" width="13.5" style="372" customWidth="1"/>
    <col min="1808" max="2048" width="9" style="372"/>
    <col min="2049" max="2049" width="3.875" style="372" customWidth="1"/>
    <col min="2050" max="2050" width="17.625" style="372" customWidth="1"/>
    <col min="2051" max="2051" width="1.625" style="372" customWidth="1"/>
    <col min="2052" max="2052" width="3.875" style="372" customWidth="1"/>
    <col min="2053" max="2053" width="17.625" style="372" customWidth="1"/>
    <col min="2054" max="2054" width="1.625" style="372" customWidth="1"/>
    <col min="2055" max="2055" width="3.875" style="372" customWidth="1"/>
    <col min="2056" max="2056" width="17.625" style="372" customWidth="1"/>
    <col min="2057" max="2057" width="1.625" style="372" customWidth="1"/>
    <col min="2058" max="2058" width="4.625" style="372" customWidth="1"/>
    <col min="2059" max="2059" width="16.625" style="372" customWidth="1"/>
    <col min="2060" max="2060" width="8.375" style="372" customWidth="1"/>
    <col min="2061" max="2061" width="9.875" style="372" customWidth="1"/>
    <col min="2062" max="2062" width="23.625" style="372" customWidth="1"/>
    <col min="2063" max="2063" width="13.5" style="372" customWidth="1"/>
    <col min="2064" max="2304" width="9" style="372"/>
    <col min="2305" max="2305" width="3.875" style="372" customWidth="1"/>
    <col min="2306" max="2306" width="17.625" style="372" customWidth="1"/>
    <col min="2307" max="2307" width="1.625" style="372" customWidth="1"/>
    <col min="2308" max="2308" width="3.875" style="372" customWidth="1"/>
    <col min="2309" max="2309" width="17.625" style="372" customWidth="1"/>
    <col min="2310" max="2310" width="1.625" style="372" customWidth="1"/>
    <col min="2311" max="2311" width="3.875" style="372" customWidth="1"/>
    <col min="2312" max="2312" width="17.625" style="372" customWidth="1"/>
    <col min="2313" max="2313" width="1.625" style="372" customWidth="1"/>
    <col min="2314" max="2314" width="4.625" style="372" customWidth="1"/>
    <col min="2315" max="2315" width="16.625" style="372" customWidth="1"/>
    <col min="2316" max="2316" width="8.375" style="372" customWidth="1"/>
    <col min="2317" max="2317" width="9.875" style="372" customWidth="1"/>
    <col min="2318" max="2318" width="23.625" style="372" customWidth="1"/>
    <col min="2319" max="2319" width="13.5" style="372" customWidth="1"/>
    <col min="2320" max="2560" width="9" style="372"/>
    <col min="2561" max="2561" width="3.875" style="372" customWidth="1"/>
    <col min="2562" max="2562" width="17.625" style="372" customWidth="1"/>
    <col min="2563" max="2563" width="1.625" style="372" customWidth="1"/>
    <col min="2564" max="2564" width="3.875" style="372" customWidth="1"/>
    <col min="2565" max="2565" width="17.625" style="372" customWidth="1"/>
    <col min="2566" max="2566" width="1.625" style="372" customWidth="1"/>
    <col min="2567" max="2567" width="3.875" style="372" customWidth="1"/>
    <col min="2568" max="2568" width="17.625" style="372" customWidth="1"/>
    <col min="2569" max="2569" width="1.625" style="372" customWidth="1"/>
    <col min="2570" max="2570" width="4.625" style="372" customWidth="1"/>
    <col min="2571" max="2571" width="16.625" style="372" customWidth="1"/>
    <col min="2572" max="2572" width="8.375" style="372" customWidth="1"/>
    <col min="2573" max="2573" width="9.875" style="372" customWidth="1"/>
    <col min="2574" max="2574" width="23.625" style="372" customWidth="1"/>
    <col min="2575" max="2575" width="13.5" style="372" customWidth="1"/>
    <col min="2576" max="2816" width="9" style="372"/>
    <col min="2817" max="2817" width="3.875" style="372" customWidth="1"/>
    <col min="2818" max="2818" width="17.625" style="372" customWidth="1"/>
    <col min="2819" max="2819" width="1.625" style="372" customWidth="1"/>
    <col min="2820" max="2820" width="3.875" style="372" customWidth="1"/>
    <col min="2821" max="2821" width="17.625" style="372" customWidth="1"/>
    <col min="2822" max="2822" width="1.625" style="372" customWidth="1"/>
    <col min="2823" max="2823" width="3.875" style="372" customWidth="1"/>
    <col min="2824" max="2824" width="17.625" style="372" customWidth="1"/>
    <col min="2825" max="2825" width="1.625" style="372" customWidth="1"/>
    <col min="2826" max="2826" width="4.625" style="372" customWidth="1"/>
    <col min="2827" max="2827" width="16.625" style="372" customWidth="1"/>
    <col min="2828" max="2828" width="8.375" style="372" customWidth="1"/>
    <col min="2829" max="2829" width="9.875" style="372" customWidth="1"/>
    <col min="2830" max="2830" width="23.625" style="372" customWidth="1"/>
    <col min="2831" max="2831" width="13.5" style="372" customWidth="1"/>
    <col min="2832" max="3072" width="9" style="372"/>
    <col min="3073" max="3073" width="3.875" style="372" customWidth="1"/>
    <col min="3074" max="3074" width="17.625" style="372" customWidth="1"/>
    <col min="3075" max="3075" width="1.625" style="372" customWidth="1"/>
    <col min="3076" max="3076" width="3.875" style="372" customWidth="1"/>
    <col min="3077" max="3077" width="17.625" style="372" customWidth="1"/>
    <col min="3078" max="3078" width="1.625" style="372" customWidth="1"/>
    <col min="3079" max="3079" width="3.875" style="372" customWidth="1"/>
    <col min="3080" max="3080" width="17.625" style="372" customWidth="1"/>
    <col min="3081" max="3081" width="1.625" style="372" customWidth="1"/>
    <col min="3082" max="3082" width="4.625" style="372" customWidth="1"/>
    <col min="3083" max="3083" width="16.625" style="372" customWidth="1"/>
    <col min="3084" max="3084" width="8.375" style="372" customWidth="1"/>
    <col min="3085" max="3085" width="9.875" style="372" customWidth="1"/>
    <col min="3086" max="3086" width="23.625" style="372" customWidth="1"/>
    <col min="3087" max="3087" width="13.5" style="372" customWidth="1"/>
    <col min="3088" max="3328" width="9" style="372"/>
    <col min="3329" max="3329" width="3.875" style="372" customWidth="1"/>
    <col min="3330" max="3330" width="17.625" style="372" customWidth="1"/>
    <col min="3331" max="3331" width="1.625" style="372" customWidth="1"/>
    <col min="3332" max="3332" width="3.875" style="372" customWidth="1"/>
    <col min="3333" max="3333" width="17.625" style="372" customWidth="1"/>
    <col min="3334" max="3334" width="1.625" style="372" customWidth="1"/>
    <col min="3335" max="3335" width="3.875" style="372" customWidth="1"/>
    <col min="3336" max="3336" width="17.625" style="372" customWidth="1"/>
    <col min="3337" max="3337" width="1.625" style="372" customWidth="1"/>
    <col min="3338" max="3338" width="4.625" style="372" customWidth="1"/>
    <col min="3339" max="3339" width="16.625" style="372" customWidth="1"/>
    <col min="3340" max="3340" width="8.375" style="372" customWidth="1"/>
    <col min="3341" max="3341" width="9.875" style="372" customWidth="1"/>
    <col min="3342" max="3342" width="23.625" style="372" customWidth="1"/>
    <col min="3343" max="3343" width="13.5" style="372" customWidth="1"/>
    <col min="3344" max="3584" width="9" style="372"/>
    <col min="3585" max="3585" width="3.875" style="372" customWidth="1"/>
    <col min="3586" max="3586" width="17.625" style="372" customWidth="1"/>
    <col min="3587" max="3587" width="1.625" style="372" customWidth="1"/>
    <col min="3588" max="3588" width="3.875" style="372" customWidth="1"/>
    <col min="3589" max="3589" width="17.625" style="372" customWidth="1"/>
    <col min="3590" max="3590" width="1.625" style="372" customWidth="1"/>
    <col min="3591" max="3591" width="3.875" style="372" customWidth="1"/>
    <col min="3592" max="3592" width="17.625" style="372" customWidth="1"/>
    <col min="3593" max="3593" width="1.625" style="372" customWidth="1"/>
    <col min="3594" max="3594" width="4.625" style="372" customWidth="1"/>
    <col min="3595" max="3595" width="16.625" style="372" customWidth="1"/>
    <col min="3596" max="3596" width="8.375" style="372" customWidth="1"/>
    <col min="3597" max="3597" width="9.875" style="372" customWidth="1"/>
    <col min="3598" max="3598" width="23.625" style="372" customWidth="1"/>
    <col min="3599" max="3599" width="13.5" style="372" customWidth="1"/>
    <col min="3600" max="3840" width="9" style="372"/>
    <col min="3841" max="3841" width="3.875" style="372" customWidth="1"/>
    <col min="3842" max="3842" width="17.625" style="372" customWidth="1"/>
    <col min="3843" max="3843" width="1.625" style="372" customWidth="1"/>
    <col min="3844" max="3844" width="3.875" style="372" customWidth="1"/>
    <col min="3845" max="3845" width="17.625" style="372" customWidth="1"/>
    <col min="3846" max="3846" width="1.625" style="372" customWidth="1"/>
    <col min="3847" max="3847" width="3.875" style="372" customWidth="1"/>
    <col min="3848" max="3848" width="17.625" style="372" customWidth="1"/>
    <col min="3849" max="3849" width="1.625" style="372" customWidth="1"/>
    <col min="3850" max="3850" width="4.625" style="372" customWidth="1"/>
    <col min="3851" max="3851" width="16.625" style="372" customWidth="1"/>
    <col min="3852" max="3852" width="8.375" style="372" customWidth="1"/>
    <col min="3853" max="3853" width="9.875" style="372" customWidth="1"/>
    <col min="3854" max="3854" width="23.625" style="372" customWidth="1"/>
    <col min="3855" max="3855" width="13.5" style="372" customWidth="1"/>
    <col min="3856" max="4096" width="9" style="372"/>
    <col min="4097" max="4097" width="3.875" style="372" customWidth="1"/>
    <col min="4098" max="4098" width="17.625" style="372" customWidth="1"/>
    <col min="4099" max="4099" width="1.625" style="372" customWidth="1"/>
    <col min="4100" max="4100" width="3.875" style="372" customWidth="1"/>
    <col min="4101" max="4101" width="17.625" style="372" customWidth="1"/>
    <col min="4102" max="4102" width="1.625" style="372" customWidth="1"/>
    <col min="4103" max="4103" width="3.875" style="372" customWidth="1"/>
    <col min="4104" max="4104" width="17.625" style="372" customWidth="1"/>
    <col min="4105" max="4105" width="1.625" style="372" customWidth="1"/>
    <col min="4106" max="4106" width="4.625" style="372" customWidth="1"/>
    <col min="4107" max="4107" width="16.625" style="372" customWidth="1"/>
    <col min="4108" max="4108" width="8.375" style="372" customWidth="1"/>
    <col min="4109" max="4109" width="9.875" style="372" customWidth="1"/>
    <col min="4110" max="4110" width="23.625" style="372" customWidth="1"/>
    <col min="4111" max="4111" width="13.5" style="372" customWidth="1"/>
    <col min="4112" max="4352" width="9" style="372"/>
    <col min="4353" max="4353" width="3.875" style="372" customWidth="1"/>
    <col min="4354" max="4354" width="17.625" style="372" customWidth="1"/>
    <col min="4355" max="4355" width="1.625" style="372" customWidth="1"/>
    <col min="4356" max="4356" width="3.875" style="372" customWidth="1"/>
    <col min="4357" max="4357" width="17.625" style="372" customWidth="1"/>
    <col min="4358" max="4358" width="1.625" style="372" customWidth="1"/>
    <col min="4359" max="4359" width="3.875" style="372" customWidth="1"/>
    <col min="4360" max="4360" width="17.625" style="372" customWidth="1"/>
    <col min="4361" max="4361" width="1.625" style="372" customWidth="1"/>
    <col min="4362" max="4362" width="4.625" style="372" customWidth="1"/>
    <col min="4363" max="4363" width="16.625" style="372" customWidth="1"/>
    <col min="4364" max="4364" width="8.375" style="372" customWidth="1"/>
    <col min="4365" max="4365" width="9.875" style="372" customWidth="1"/>
    <col min="4366" max="4366" width="23.625" style="372" customWidth="1"/>
    <col min="4367" max="4367" width="13.5" style="372" customWidth="1"/>
    <col min="4368" max="4608" width="9" style="372"/>
    <col min="4609" max="4609" width="3.875" style="372" customWidth="1"/>
    <col min="4610" max="4610" width="17.625" style="372" customWidth="1"/>
    <col min="4611" max="4611" width="1.625" style="372" customWidth="1"/>
    <col min="4612" max="4612" width="3.875" style="372" customWidth="1"/>
    <col min="4613" max="4613" width="17.625" style="372" customWidth="1"/>
    <col min="4614" max="4614" width="1.625" style="372" customWidth="1"/>
    <col min="4615" max="4615" width="3.875" style="372" customWidth="1"/>
    <col min="4616" max="4616" width="17.625" style="372" customWidth="1"/>
    <col min="4617" max="4617" width="1.625" style="372" customWidth="1"/>
    <col min="4618" max="4618" width="4.625" style="372" customWidth="1"/>
    <col min="4619" max="4619" width="16.625" style="372" customWidth="1"/>
    <col min="4620" max="4620" width="8.375" style="372" customWidth="1"/>
    <col min="4621" max="4621" width="9.875" style="372" customWidth="1"/>
    <col min="4622" max="4622" width="23.625" style="372" customWidth="1"/>
    <col min="4623" max="4623" width="13.5" style="372" customWidth="1"/>
    <col min="4624" max="4864" width="9" style="372"/>
    <col min="4865" max="4865" width="3.875" style="372" customWidth="1"/>
    <col min="4866" max="4866" width="17.625" style="372" customWidth="1"/>
    <col min="4867" max="4867" width="1.625" style="372" customWidth="1"/>
    <col min="4868" max="4868" width="3.875" style="372" customWidth="1"/>
    <col min="4869" max="4869" width="17.625" style="372" customWidth="1"/>
    <col min="4870" max="4870" width="1.625" style="372" customWidth="1"/>
    <col min="4871" max="4871" width="3.875" style="372" customWidth="1"/>
    <col min="4872" max="4872" width="17.625" style="372" customWidth="1"/>
    <col min="4873" max="4873" width="1.625" style="372" customWidth="1"/>
    <col min="4874" max="4874" width="4.625" style="372" customWidth="1"/>
    <col min="4875" max="4875" width="16.625" style="372" customWidth="1"/>
    <col min="4876" max="4876" width="8.375" style="372" customWidth="1"/>
    <col min="4877" max="4877" width="9.875" style="372" customWidth="1"/>
    <col min="4878" max="4878" width="23.625" style="372" customWidth="1"/>
    <col min="4879" max="4879" width="13.5" style="372" customWidth="1"/>
    <col min="4880" max="5120" width="9" style="372"/>
    <col min="5121" max="5121" width="3.875" style="372" customWidth="1"/>
    <col min="5122" max="5122" width="17.625" style="372" customWidth="1"/>
    <col min="5123" max="5123" width="1.625" style="372" customWidth="1"/>
    <col min="5124" max="5124" width="3.875" style="372" customWidth="1"/>
    <col min="5125" max="5125" width="17.625" style="372" customWidth="1"/>
    <col min="5126" max="5126" width="1.625" style="372" customWidth="1"/>
    <col min="5127" max="5127" width="3.875" style="372" customWidth="1"/>
    <col min="5128" max="5128" width="17.625" style="372" customWidth="1"/>
    <col min="5129" max="5129" width="1.625" style="372" customWidth="1"/>
    <col min="5130" max="5130" width="4.625" style="372" customWidth="1"/>
    <col min="5131" max="5131" width="16.625" style="372" customWidth="1"/>
    <col min="5132" max="5132" width="8.375" style="372" customWidth="1"/>
    <col min="5133" max="5133" width="9.875" style="372" customWidth="1"/>
    <col min="5134" max="5134" width="23.625" style="372" customWidth="1"/>
    <col min="5135" max="5135" width="13.5" style="372" customWidth="1"/>
    <col min="5136" max="5376" width="9" style="372"/>
    <col min="5377" max="5377" width="3.875" style="372" customWidth="1"/>
    <col min="5378" max="5378" width="17.625" style="372" customWidth="1"/>
    <col min="5379" max="5379" width="1.625" style="372" customWidth="1"/>
    <col min="5380" max="5380" width="3.875" style="372" customWidth="1"/>
    <col min="5381" max="5381" width="17.625" style="372" customWidth="1"/>
    <col min="5382" max="5382" width="1.625" style="372" customWidth="1"/>
    <col min="5383" max="5383" width="3.875" style="372" customWidth="1"/>
    <col min="5384" max="5384" width="17.625" style="372" customWidth="1"/>
    <col min="5385" max="5385" width="1.625" style="372" customWidth="1"/>
    <col min="5386" max="5386" width="4.625" style="372" customWidth="1"/>
    <col min="5387" max="5387" width="16.625" style="372" customWidth="1"/>
    <col min="5388" max="5388" width="8.375" style="372" customWidth="1"/>
    <col min="5389" max="5389" width="9.875" style="372" customWidth="1"/>
    <col min="5390" max="5390" width="23.625" style="372" customWidth="1"/>
    <col min="5391" max="5391" width="13.5" style="372" customWidth="1"/>
    <col min="5392" max="5632" width="9" style="372"/>
    <col min="5633" max="5633" width="3.875" style="372" customWidth="1"/>
    <col min="5634" max="5634" width="17.625" style="372" customWidth="1"/>
    <col min="5635" max="5635" width="1.625" style="372" customWidth="1"/>
    <col min="5636" max="5636" width="3.875" style="372" customWidth="1"/>
    <col min="5637" max="5637" width="17.625" style="372" customWidth="1"/>
    <col min="5638" max="5638" width="1.625" style="372" customWidth="1"/>
    <col min="5639" max="5639" width="3.875" style="372" customWidth="1"/>
    <col min="5640" max="5640" width="17.625" style="372" customWidth="1"/>
    <col min="5641" max="5641" width="1.625" style="372" customWidth="1"/>
    <col min="5642" max="5642" width="4.625" style="372" customWidth="1"/>
    <col min="5643" max="5643" width="16.625" style="372" customWidth="1"/>
    <col min="5644" max="5644" width="8.375" style="372" customWidth="1"/>
    <col min="5645" max="5645" width="9.875" style="372" customWidth="1"/>
    <col min="5646" max="5646" width="23.625" style="372" customWidth="1"/>
    <col min="5647" max="5647" width="13.5" style="372" customWidth="1"/>
    <col min="5648" max="5888" width="9" style="372"/>
    <col min="5889" max="5889" width="3.875" style="372" customWidth="1"/>
    <col min="5890" max="5890" width="17.625" style="372" customWidth="1"/>
    <col min="5891" max="5891" width="1.625" style="372" customWidth="1"/>
    <col min="5892" max="5892" width="3.875" style="372" customWidth="1"/>
    <col min="5893" max="5893" width="17.625" style="372" customWidth="1"/>
    <col min="5894" max="5894" width="1.625" style="372" customWidth="1"/>
    <col min="5895" max="5895" width="3.875" style="372" customWidth="1"/>
    <col min="5896" max="5896" width="17.625" style="372" customWidth="1"/>
    <col min="5897" max="5897" width="1.625" style="372" customWidth="1"/>
    <col min="5898" max="5898" width="4.625" style="372" customWidth="1"/>
    <col min="5899" max="5899" width="16.625" style="372" customWidth="1"/>
    <col min="5900" max="5900" width="8.375" style="372" customWidth="1"/>
    <col min="5901" max="5901" width="9.875" style="372" customWidth="1"/>
    <col min="5902" max="5902" width="23.625" style="372" customWidth="1"/>
    <col min="5903" max="5903" width="13.5" style="372" customWidth="1"/>
    <col min="5904" max="6144" width="9" style="372"/>
    <col min="6145" max="6145" width="3.875" style="372" customWidth="1"/>
    <col min="6146" max="6146" width="17.625" style="372" customWidth="1"/>
    <col min="6147" max="6147" width="1.625" style="372" customWidth="1"/>
    <col min="6148" max="6148" width="3.875" style="372" customWidth="1"/>
    <col min="6149" max="6149" width="17.625" style="372" customWidth="1"/>
    <col min="6150" max="6150" width="1.625" style="372" customWidth="1"/>
    <col min="6151" max="6151" width="3.875" style="372" customWidth="1"/>
    <col min="6152" max="6152" width="17.625" style="372" customWidth="1"/>
    <col min="6153" max="6153" width="1.625" style="372" customWidth="1"/>
    <col min="6154" max="6154" width="4.625" style="372" customWidth="1"/>
    <col min="6155" max="6155" width="16.625" style="372" customWidth="1"/>
    <col min="6156" max="6156" width="8.375" style="372" customWidth="1"/>
    <col min="6157" max="6157" width="9.875" style="372" customWidth="1"/>
    <col min="6158" max="6158" width="23.625" style="372" customWidth="1"/>
    <col min="6159" max="6159" width="13.5" style="372" customWidth="1"/>
    <col min="6160" max="6400" width="9" style="372"/>
    <col min="6401" max="6401" width="3.875" style="372" customWidth="1"/>
    <col min="6402" max="6402" width="17.625" style="372" customWidth="1"/>
    <col min="6403" max="6403" width="1.625" style="372" customWidth="1"/>
    <col min="6404" max="6404" width="3.875" style="372" customWidth="1"/>
    <col min="6405" max="6405" width="17.625" style="372" customWidth="1"/>
    <col min="6406" max="6406" width="1.625" style="372" customWidth="1"/>
    <col min="6407" max="6407" width="3.875" style="372" customWidth="1"/>
    <col min="6408" max="6408" width="17.625" style="372" customWidth="1"/>
    <col min="6409" max="6409" width="1.625" style="372" customWidth="1"/>
    <col min="6410" max="6410" width="4.625" style="372" customWidth="1"/>
    <col min="6411" max="6411" width="16.625" style="372" customWidth="1"/>
    <col min="6412" max="6412" width="8.375" style="372" customWidth="1"/>
    <col min="6413" max="6413" width="9.875" style="372" customWidth="1"/>
    <col min="6414" max="6414" width="23.625" style="372" customWidth="1"/>
    <col min="6415" max="6415" width="13.5" style="372" customWidth="1"/>
    <col min="6416" max="6656" width="9" style="372"/>
    <col min="6657" max="6657" width="3.875" style="372" customWidth="1"/>
    <col min="6658" max="6658" width="17.625" style="372" customWidth="1"/>
    <col min="6659" max="6659" width="1.625" style="372" customWidth="1"/>
    <col min="6660" max="6660" width="3.875" style="372" customWidth="1"/>
    <col min="6661" max="6661" width="17.625" style="372" customWidth="1"/>
    <col min="6662" max="6662" width="1.625" style="372" customWidth="1"/>
    <col min="6663" max="6663" width="3.875" style="372" customWidth="1"/>
    <col min="6664" max="6664" width="17.625" style="372" customWidth="1"/>
    <col min="6665" max="6665" width="1.625" style="372" customWidth="1"/>
    <col min="6666" max="6666" width="4.625" style="372" customWidth="1"/>
    <col min="6667" max="6667" width="16.625" style="372" customWidth="1"/>
    <col min="6668" max="6668" width="8.375" style="372" customWidth="1"/>
    <col min="6669" max="6669" width="9.875" style="372" customWidth="1"/>
    <col min="6670" max="6670" width="23.625" style="372" customWidth="1"/>
    <col min="6671" max="6671" width="13.5" style="372" customWidth="1"/>
    <col min="6672" max="6912" width="9" style="372"/>
    <col min="6913" max="6913" width="3.875" style="372" customWidth="1"/>
    <col min="6914" max="6914" width="17.625" style="372" customWidth="1"/>
    <col min="6915" max="6915" width="1.625" style="372" customWidth="1"/>
    <col min="6916" max="6916" width="3.875" style="372" customWidth="1"/>
    <col min="6917" max="6917" width="17.625" style="372" customWidth="1"/>
    <col min="6918" max="6918" width="1.625" style="372" customWidth="1"/>
    <col min="6919" max="6919" width="3.875" style="372" customWidth="1"/>
    <col min="6920" max="6920" width="17.625" style="372" customWidth="1"/>
    <col min="6921" max="6921" width="1.625" style="372" customWidth="1"/>
    <col min="6922" max="6922" width="4.625" style="372" customWidth="1"/>
    <col min="6923" max="6923" width="16.625" style="372" customWidth="1"/>
    <col min="6924" max="6924" width="8.375" style="372" customWidth="1"/>
    <col min="6925" max="6925" width="9.875" style="372" customWidth="1"/>
    <col min="6926" max="6926" width="23.625" style="372" customWidth="1"/>
    <col min="6927" max="6927" width="13.5" style="372" customWidth="1"/>
    <col min="6928" max="7168" width="9" style="372"/>
    <col min="7169" max="7169" width="3.875" style="372" customWidth="1"/>
    <col min="7170" max="7170" width="17.625" style="372" customWidth="1"/>
    <col min="7171" max="7171" width="1.625" style="372" customWidth="1"/>
    <col min="7172" max="7172" width="3.875" style="372" customWidth="1"/>
    <col min="7173" max="7173" width="17.625" style="372" customWidth="1"/>
    <col min="7174" max="7174" width="1.625" style="372" customWidth="1"/>
    <col min="7175" max="7175" width="3.875" style="372" customWidth="1"/>
    <col min="7176" max="7176" width="17.625" style="372" customWidth="1"/>
    <col min="7177" max="7177" width="1.625" style="372" customWidth="1"/>
    <col min="7178" max="7178" width="4.625" style="372" customWidth="1"/>
    <col min="7179" max="7179" width="16.625" style="372" customWidth="1"/>
    <col min="7180" max="7180" width="8.375" style="372" customWidth="1"/>
    <col min="7181" max="7181" width="9.875" style="372" customWidth="1"/>
    <col min="7182" max="7182" width="23.625" style="372" customWidth="1"/>
    <col min="7183" max="7183" width="13.5" style="372" customWidth="1"/>
    <col min="7184" max="7424" width="9" style="372"/>
    <col min="7425" max="7425" width="3.875" style="372" customWidth="1"/>
    <col min="7426" max="7426" width="17.625" style="372" customWidth="1"/>
    <col min="7427" max="7427" width="1.625" style="372" customWidth="1"/>
    <col min="7428" max="7428" width="3.875" style="372" customWidth="1"/>
    <col min="7429" max="7429" width="17.625" style="372" customWidth="1"/>
    <col min="7430" max="7430" width="1.625" style="372" customWidth="1"/>
    <col min="7431" max="7431" width="3.875" style="372" customWidth="1"/>
    <col min="7432" max="7432" width="17.625" style="372" customWidth="1"/>
    <col min="7433" max="7433" width="1.625" style="372" customWidth="1"/>
    <col min="7434" max="7434" width="4.625" style="372" customWidth="1"/>
    <col min="7435" max="7435" width="16.625" style="372" customWidth="1"/>
    <col min="7436" max="7436" width="8.375" style="372" customWidth="1"/>
    <col min="7437" max="7437" width="9.875" style="372" customWidth="1"/>
    <col min="7438" max="7438" width="23.625" style="372" customWidth="1"/>
    <col min="7439" max="7439" width="13.5" style="372" customWidth="1"/>
    <col min="7440" max="7680" width="9" style="372"/>
    <col min="7681" max="7681" width="3.875" style="372" customWidth="1"/>
    <col min="7682" max="7682" width="17.625" style="372" customWidth="1"/>
    <col min="7683" max="7683" width="1.625" style="372" customWidth="1"/>
    <col min="7684" max="7684" width="3.875" style="372" customWidth="1"/>
    <col min="7685" max="7685" width="17.625" style="372" customWidth="1"/>
    <col min="7686" max="7686" width="1.625" style="372" customWidth="1"/>
    <col min="7687" max="7687" width="3.875" style="372" customWidth="1"/>
    <col min="7688" max="7688" width="17.625" style="372" customWidth="1"/>
    <col min="7689" max="7689" width="1.625" style="372" customWidth="1"/>
    <col min="7690" max="7690" width="4.625" style="372" customWidth="1"/>
    <col min="7691" max="7691" width="16.625" style="372" customWidth="1"/>
    <col min="7692" max="7692" width="8.375" style="372" customWidth="1"/>
    <col min="7693" max="7693" width="9.875" style="372" customWidth="1"/>
    <col min="7694" max="7694" width="23.625" style="372" customWidth="1"/>
    <col min="7695" max="7695" width="13.5" style="372" customWidth="1"/>
    <col min="7696" max="7936" width="9" style="372"/>
    <col min="7937" max="7937" width="3.875" style="372" customWidth="1"/>
    <col min="7938" max="7938" width="17.625" style="372" customWidth="1"/>
    <col min="7939" max="7939" width="1.625" style="372" customWidth="1"/>
    <col min="7940" max="7940" width="3.875" style="372" customWidth="1"/>
    <col min="7941" max="7941" width="17.625" style="372" customWidth="1"/>
    <col min="7942" max="7942" width="1.625" style="372" customWidth="1"/>
    <col min="7943" max="7943" width="3.875" style="372" customWidth="1"/>
    <col min="7944" max="7944" width="17.625" style="372" customWidth="1"/>
    <col min="7945" max="7945" width="1.625" style="372" customWidth="1"/>
    <col min="7946" max="7946" width="4.625" style="372" customWidth="1"/>
    <col min="7947" max="7947" width="16.625" style="372" customWidth="1"/>
    <col min="7948" max="7948" width="8.375" style="372" customWidth="1"/>
    <col min="7949" max="7949" width="9.875" style="372" customWidth="1"/>
    <col min="7950" max="7950" width="23.625" style="372" customWidth="1"/>
    <col min="7951" max="7951" width="13.5" style="372" customWidth="1"/>
    <col min="7952" max="8192" width="9" style="372"/>
    <col min="8193" max="8193" width="3.875" style="372" customWidth="1"/>
    <col min="8194" max="8194" width="17.625" style="372" customWidth="1"/>
    <col min="8195" max="8195" width="1.625" style="372" customWidth="1"/>
    <col min="8196" max="8196" width="3.875" style="372" customWidth="1"/>
    <col min="8197" max="8197" width="17.625" style="372" customWidth="1"/>
    <col min="8198" max="8198" width="1.625" style="372" customWidth="1"/>
    <col min="8199" max="8199" width="3.875" style="372" customWidth="1"/>
    <col min="8200" max="8200" width="17.625" style="372" customWidth="1"/>
    <col min="8201" max="8201" width="1.625" style="372" customWidth="1"/>
    <col min="8202" max="8202" width="4.625" style="372" customWidth="1"/>
    <col min="8203" max="8203" width="16.625" style="372" customWidth="1"/>
    <col min="8204" max="8204" width="8.375" style="372" customWidth="1"/>
    <col min="8205" max="8205" width="9.875" style="372" customWidth="1"/>
    <col min="8206" max="8206" width="23.625" style="372" customWidth="1"/>
    <col min="8207" max="8207" width="13.5" style="372" customWidth="1"/>
    <col min="8208" max="8448" width="9" style="372"/>
    <col min="8449" max="8449" width="3.875" style="372" customWidth="1"/>
    <col min="8450" max="8450" width="17.625" style="372" customWidth="1"/>
    <col min="8451" max="8451" width="1.625" style="372" customWidth="1"/>
    <col min="8452" max="8452" width="3.875" style="372" customWidth="1"/>
    <col min="8453" max="8453" width="17.625" style="372" customWidth="1"/>
    <col min="8454" max="8454" width="1.625" style="372" customWidth="1"/>
    <col min="8455" max="8455" width="3.875" style="372" customWidth="1"/>
    <col min="8456" max="8456" width="17.625" style="372" customWidth="1"/>
    <col min="8457" max="8457" width="1.625" style="372" customWidth="1"/>
    <col min="8458" max="8458" width="4.625" style="372" customWidth="1"/>
    <col min="8459" max="8459" width="16.625" style="372" customWidth="1"/>
    <col min="8460" max="8460" width="8.375" style="372" customWidth="1"/>
    <col min="8461" max="8461" width="9.875" style="372" customWidth="1"/>
    <col min="8462" max="8462" width="23.625" style="372" customWidth="1"/>
    <col min="8463" max="8463" width="13.5" style="372" customWidth="1"/>
    <col min="8464" max="8704" width="9" style="372"/>
    <col min="8705" max="8705" width="3.875" style="372" customWidth="1"/>
    <col min="8706" max="8706" width="17.625" style="372" customWidth="1"/>
    <col min="8707" max="8707" width="1.625" style="372" customWidth="1"/>
    <col min="8708" max="8708" width="3.875" style="372" customWidth="1"/>
    <col min="8709" max="8709" width="17.625" style="372" customWidth="1"/>
    <col min="8710" max="8710" width="1.625" style="372" customWidth="1"/>
    <col min="8711" max="8711" width="3.875" style="372" customWidth="1"/>
    <col min="8712" max="8712" width="17.625" style="372" customWidth="1"/>
    <col min="8713" max="8713" width="1.625" style="372" customWidth="1"/>
    <col min="8714" max="8714" width="4.625" style="372" customWidth="1"/>
    <col min="8715" max="8715" width="16.625" style="372" customWidth="1"/>
    <col min="8716" max="8716" width="8.375" style="372" customWidth="1"/>
    <col min="8717" max="8717" width="9.875" style="372" customWidth="1"/>
    <col min="8718" max="8718" width="23.625" style="372" customWidth="1"/>
    <col min="8719" max="8719" width="13.5" style="372" customWidth="1"/>
    <col min="8720" max="8960" width="9" style="372"/>
    <col min="8961" max="8961" width="3.875" style="372" customWidth="1"/>
    <col min="8962" max="8962" width="17.625" style="372" customWidth="1"/>
    <col min="8963" max="8963" width="1.625" style="372" customWidth="1"/>
    <col min="8964" max="8964" width="3.875" style="372" customWidth="1"/>
    <col min="8965" max="8965" width="17.625" style="372" customWidth="1"/>
    <col min="8966" max="8966" width="1.625" style="372" customWidth="1"/>
    <col min="8967" max="8967" width="3.875" style="372" customWidth="1"/>
    <col min="8968" max="8968" width="17.625" style="372" customWidth="1"/>
    <col min="8969" max="8969" width="1.625" style="372" customWidth="1"/>
    <col min="8970" max="8970" width="4.625" style="372" customWidth="1"/>
    <col min="8971" max="8971" width="16.625" style="372" customWidth="1"/>
    <col min="8972" max="8972" width="8.375" style="372" customWidth="1"/>
    <col min="8973" max="8973" width="9.875" style="372" customWidth="1"/>
    <col min="8974" max="8974" width="23.625" style="372" customWidth="1"/>
    <col min="8975" max="8975" width="13.5" style="372" customWidth="1"/>
    <col min="8976" max="9216" width="9" style="372"/>
    <col min="9217" max="9217" width="3.875" style="372" customWidth="1"/>
    <col min="9218" max="9218" width="17.625" style="372" customWidth="1"/>
    <col min="9219" max="9219" width="1.625" style="372" customWidth="1"/>
    <col min="9220" max="9220" width="3.875" style="372" customWidth="1"/>
    <col min="9221" max="9221" width="17.625" style="372" customWidth="1"/>
    <col min="9222" max="9222" width="1.625" style="372" customWidth="1"/>
    <col min="9223" max="9223" width="3.875" style="372" customWidth="1"/>
    <col min="9224" max="9224" width="17.625" style="372" customWidth="1"/>
    <col min="9225" max="9225" width="1.625" style="372" customWidth="1"/>
    <col min="9226" max="9226" width="4.625" style="372" customWidth="1"/>
    <col min="9227" max="9227" width="16.625" style="372" customWidth="1"/>
    <col min="9228" max="9228" width="8.375" style="372" customWidth="1"/>
    <col min="9229" max="9229" width="9.875" style="372" customWidth="1"/>
    <col min="9230" max="9230" width="23.625" style="372" customWidth="1"/>
    <col min="9231" max="9231" width="13.5" style="372" customWidth="1"/>
    <col min="9232" max="9472" width="9" style="372"/>
    <col min="9473" max="9473" width="3.875" style="372" customWidth="1"/>
    <col min="9474" max="9474" width="17.625" style="372" customWidth="1"/>
    <col min="9475" max="9475" width="1.625" style="372" customWidth="1"/>
    <col min="9476" max="9476" width="3.875" style="372" customWidth="1"/>
    <col min="9477" max="9477" width="17.625" style="372" customWidth="1"/>
    <col min="9478" max="9478" width="1.625" style="372" customWidth="1"/>
    <col min="9479" max="9479" width="3.875" style="372" customWidth="1"/>
    <col min="9480" max="9480" width="17.625" style="372" customWidth="1"/>
    <col min="9481" max="9481" width="1.625" style="372" customWidth="1"/>
    <col min="9482" max="9482" width="4.625" style="372" customWidth="1"/>
    <col min="9483" max="9483" width="16.625" style="372" customWidth="1"/>
    <col min="9484" max="9484" width="8.375" style="372" customWidth="1"/>
    <col min="9485" max="9485" width="9.875" style="372" customWidth="1"/>
    <col min="9486" max="9486" width="23.625" style="372" customWidth="1"/>
    <col min="9487" max="9487" width="13.5" style="372" customWidth="1"/>
    <col min="9488" max="9728" width="9" style="372"/>
    <col min="9729" max="9729" width="3.875" style="372" customWidth="1"/>
    <col min="9730" max="9730" width="17.625" style="372" customWidth="1"/>
    <col min="9731" max="9731" width="1.625" style="372" customWidth="1"/>
    <col min="9732" max="9732" width="3.875" style="372" customWidth="1"/>
    <col min="9733" max="9733" width="17.625" style="372" customWidth="1"/>
    <col min="9734" max="9734" width="1.625" style="372" customWidth="1"/>
    <col min="9735" max="9735" width="3.875" style="372" customWidth="1"/>
    <col min="9736" max="9736" width="17.625" style="372" customWidth="1"/>
    <col min="9737" max="9737" width="1.625" style="372" customWidth="1"/>
    <col min="9738" max="9738" width="4.625" style="372" customWidth="1"/>
    <col min="9739" max="9739" width="16.625" style="372" customWidth="1"/>
    <col min="9740" max="9740" width="8.375" style="372" customWidth="1"/>
    <col min="9741" max="9741" width="9.875" style="372" customWidth="1"/>
    <col min="9742" max="9742" width="23.625" style="372" customWidth="1"/>
    <col min="9743" max="9743" width="13.5" style="372" customWidth="1"/>
    <col min="9744" max="9984" width="9" style="372"/>
    <col min="9985" max="9985" width="3.875" style="372" customWidth="1"/>
    <col min="9986" max="9986" width="17.625" style="372" customWidth="1"/>
    <col min="9987" max="9987" width="1.625" style="372" customWidth="1"/>
    <col min="9988" max="9988" width="3.875" style="372" customWidth="1"/>
    <col min="9989" max="9989" width="17.625" style="372" customWidth="1"/>
    <col min="9990" max="9990" width="1.625" style="372" customWidth="1"/>
    <col min="9991" max="9991" width="3.875" style="372" customWidth="1"/>
    <col min="9992" max="9992" width="17.625" style="372" customWidth="1"/>
    <col min="9993" max="9993" width="1.625" style="372" customWidth="1"/>
    <col min="9994" max="9994" width="4.625" style="372" customWidth="1"/>
    <col min="9995" max="9995" width="16.625" style="372" customWidth="1"/>
    <col min="9996" max="9996" width="8.375" style="372" customWidth="1"/>
    <col min="9997" max="9997" width="9.875" style="372" customWidth="1"/>
    <col min="9998" max="9998" width="23.625" style="372" customWidth="1"/>
    <col min="9999" max="9999" width="13.5" style="372" customWidth="1"/>
    <col min="10000" max="10240" width="9" style="372"/>
    <col min="10241" max="10241" width="3.875" style="372" customWidth="1"/>
    <col min="10242" max="10242" width="17.625" style="372" customWidth="1"/>
    <col min="10243" max="10243" width="1.625" style="372" customWidth="1"/>
    <col min="10244" max="10244" width="3.875" style="372" customWidth="1"/>
    <col min="10245" max="10245" width="17.625" style="372" customWidth="1"/>
    <col min="10246" max="10246" width="1.625" style="372" customWidth="1"/>
    <col min="10247" max="10247" width="3.875" style="372" customWidth="1"/>
    <col min="10248" max="10248" width="17.625" style="372" customWidth="1"/>
    <col min="10249" max="10249" width="1.625" style="372" customWidth="1"/>
    <col min="10250" max="10250" width="4.625" style="372" customWidth="1"/>
    <col min="10251" max="10251" width="16.625" style="372" customWidth="1"/>
    <col min="10252" max="10252" width="8.375" style="372" customWidth="1"/>
    <col min="10253" max="10253" width="9.875" style="372" customWidth="1"/>
    <col min="10254" max="10254" width="23.625" style="372" customWidth="1"/>
    <col min="10255" max="10255" width="13.5" style="372" customWidth="1"/>
    <col min="10256" max="10496" width="9" style="372"/>
    <col min="10497" max="10497" width="3.875" style="372" customWidth="1"/>
    <col min="10498" max="10498" width="17.625" style="372" customWidth="1"/>
    <col min="10499" max="10499" width="1.625" style="372" customWidth="1"/>
    <col min="10500" max="10500" width="3.875" style="372" customWidth="1"/>
    <col min="10501" max="10501" width="17.625" style="372" customWidth="1"/>
    <col min="10502" max="10502" width="1.625" style="372" customWidth="1"/>
    <col min="10503" max="10503" width="3.875" style="372" customWidth="1"/>
    <col min="10504" max="10504" width="17.625" style="372" customWidth="1"/>
    <col min="10505" max="10505" width="1.625" style="372" customWidth="1"/>
    <col min="10506" max="10506" width="4.625" style="372" customWidth="1"/>
    <col min="10507" max="10507" width="16.625" style="372" customWidth="1"/>
    <col min="10508" max="10508" width="8.375" style="372" customWidth="1"/>
    <col min="10509" max="10509" width="9.875" style="372" customWidth="1"/>
    <col min="10510" max="10510" width="23.625" style="372" customWidth="1"/>
    <col min="10511" max="10511" width="13.5" style="372" customWidth="1"/>
    <col min="10512" max="10752" width="9" style="372"/>
    <col min="10753" max="10753" width="3.875" style="372" customWidth="1"/>
    <col min="10754" max="10754" width="17.625" style="372" customWidth="1"/>
    <col min="10755" max="10755" width="1.625" style="372" customWidth="1"/>
    <col min="10756" max="10756" width="3.875" style="372" customWidth="1"/>
    <col min="10757" max="10757" width="17.625" style="372" customWidth="1"/>
    <col min="10758" max="10758" width="1.625" style="372" customWidth="1"/>
    <col min="10759" max="10759" width="3.875" style="372" customWidth="1"/>
    <col min="10760" max="10760" width="17.625" style="372" customWidth="1"/>
    <col min="10761" max="10761" width="1.625" style="372" customWidth="1"/>
    <col min="10762" max="10762" width="4.625" style="372" customWidth="1"/>
    <col min="10763" max="10763" width="16.625" style="372" customWidth="1"/>
    <col min="10764" max="10764" width="8.375" style="372" customWidth="1"/>
    <col min="10765" max="10765" width="9.875" style="372" customWidth="1"/>
    <col min="10766" max="10766" width="23.625" style="372" customWidth="1"/>
    <col min="10767" max="10767" width="13.5" style="372" customWidth="1"/>
    <col min="10768" max="11008" width="9" style="372"/>
    <col min="11009" max="11009" width="3.875" style="372" customWidth="1"/>
    <col min="11010" max="11010" width="17.625" style="372" customWidth="1"/>
    <col min="11011" max="11011" width="1.625" style="372" customWidth="1"/>
    <col min="11012" max="11012" width="3.875" style="372" customWidth="1"/>
    <col min="11013" max="11013" width="17.625" style="372" customWidth="1"/>
    <col min="11014" max="11014" width="1.625" style="372" customWidth="1"/>
    <col min="11015" max="11015" width="3.875" style="372" customWidth="1"/>
    <col min="11016" max="11016" width="17.625" style="372" customWidth="1"/>
    <col min="11017" max="11017" width="1.625" style="372" customWidth="1"/>
    <col min="11018" max="11018" width="4.625" style="372" customWidth="1"/>
    <col min="11019" max="11019" width="16.625" style="372" customWidth="1"/>
    <col min="11020" max="11020" width="8.375" style="372" customWidth="1"/>
    <col min="11021" max="11021" width="9.875" style="372" customWidth="1"/>
    <col min="11022" max="11022" width="23.625" style="372" customWidth="1"/>
    <col min="11023" max="11023" width="13.5" style="372" customWidth="1"/>
    <col min="11024" max="11264" width="9" style="372"/>
    <col min="11265" max="11265" width="3.875" style="372" customWidth="1"/>
    <col min="11266" max="11266" width="17.625" style="372" customWidth="1"/>
    <col min="11267" max="11267" width="1.625" style="372" customWidth="1"/>
    <col min="11268" max="11268" width="3.875" style="372" customWidth="1"/>
    <col min="11269" max="11269" width="17.625" style="372" customWidth="1"/>
    <col min="11270" max="11270" width="1.625" style="372" customWidth="1"/>
    <col min="11271" max="11271" width="3.875" style="372" customWidth="1"/>
    <col min="11272" max="11272" width="17.625" style="372" customWidth="1"/>
    <col min="11273" max="11273" width="1.625" style="372" customWidth="1"/>
    <col min="11274" max="11274" width="4.625" style="372" customWidth="1"/>
    <col min="11275" max="11275" width="16.625" style="372" customWidth="1"/>
    <col min="11276" max="11276" width="8.375" style="372" customWidth="1"/>
    <col min="11277" max="11277" width="9.875" style="372" customWidth="1"/>
    <col min="11278" max="11278" width="23.625" style="372" customWidth="1"/>
    <col min="11279" max="11279" width="13.5" style="372" customWidth="1"/>
    <col min="11280" max="11520" width="9" style="372"/>
    <col min="11521" max="11521" width="3.875" style="372" customWidth="1"/>
    <col min="11522" max="11522" width="17.625" style="372" customWidth="1"/>
    <col min="11523" max="11523" width="1.625" style="372" customWidth="1"/>
    <col min="11524" max="11524" width="3.875" style="372" customWidth="1"/>
    <col min="11525" max="11525" width="17.625" style="372" customWidth="1"/>
    <col min="11526" max="11526" width="1.625" style="372" customWidth="1"/>
    <col min="11527" max="11527" width="3.875" style="372" customWidth="1"/>
    <col min="11528" max="11528" width="17.625" style="372" customWidth="1"/>
    <col min="11529" max="11529" width="1.625" style="372" customWidth="1"/>
    <col min="11530" max="11530" width="4.625" style="372" customWidth="1"/>
    <col min="11531" max="11531" width="16.625" style="372" customWidth="1"/>
    <col min="11532" max="11532" width="8.375" style="372" customWidth="1"/>
    <col min="11533" max="11533" width="9.875" style="372" customWidth="1"/>
    <col min="11534" max="11534" width="23.625" style="372" customWidth="1"/>
    <col min="11535" max="11535" width="13.5" style="372" customWidth="1"/>
    <col min="11536" max="11776" width="9" style="372"/>
    <col min="11777" max="11777" width="3.875" style="372" customWidth="1"/>
    <col min="11778" max="11778" width="17.625" style="372" customWidth="1"/>
    <col min="11779" max="11779" width="1.625" style="372" customWidth="1"/>
    <col min="11780" max="11780" width="3.875" style="372" customWidth="1"/>
    <col min="11781" max="11781" width="17.625" style="372" customWidth="1"/>
    <col min="11782" max="11782" width="1.625" style="372" customWidth="1"/>
    <col min="11783" max="11783" width="3.875" style="372" customWidth="1"/>
    <col min="11784" max="11784" width="17.625" style="372" customWidth="1"/>
    <col min="11785" max="11785" width="1.625" style="372" customWidth="1"/>
    <col min="11786" max="11786" width="4.625" style="372" customWidth="1"/>
    <col min="11787" max="11787" width="16.625" style="372" customWidth="1"/>
    <col min="11788" max="11788" width="8.375" style="372" customWidth="1"/>
    <col min="11789" max="11789" width="9.875" style="372" customWidth="1"/>
    <col min="11790" max="11790" width="23.625" style="372" customWidth="1"/>
    <col min="11791" max="11791" width="13.5" style="372" customWidth="1"/>
    <col min="11792" max="12032" width="9" style="372"/>
    <col min="12033" max="12033" width="3.875" style="372" customWidth="1"/>
    <col min="12034" max="12034" width="17.625" style="372" customWidth="1"/>
    <col min="12035" max="12035" width="1.625" style="372" customWidth="1"/>
    <col min="12036" max="12036" width="3.875" style="372" customWidth="1"/>
    <col min="12037" max="12037" width="17.625" style="372" customWidth="1"/>
    <col min="12038" max="12038" width="1.625" style="372" customWidth="1"/>
    <col min="12039" max="12039" width="3.875" style="372" customWidth="1"/>
    <col min="12040" max="12040" width="17.625" style="372" customWidth="1"/>
    <col min="12041" max="12041" width="1.625" style="372" customWidth="1"/>
    <col min="12042" max="12042" width="4.625" style="372" customWidth="1"/>
    <col min="12043" max="12043" width="16.625" style="372" customWidth="1"/>
    <col min="12044" max="12044" width="8.375" style="372" customWidth="1"/>
    <col min="12045" max="12045" width="9.875" style="372" customWidth="1"/>
    <col min="12046" max="12046" width="23.625" style="372" customWidth="1"/>
    <col min="12047" max="12047" width="13.5" style="372" customWidth="1"/>
    <col min="12048" max="12288" width="9" style="372"/>
    <col min="12289" max="12289" width="3.875" style="372" customWidth="1"/>
    <col min="12290" max="12290" width="17.625" style="372" customWidth="1"/>
    <col min="12291" max="12291" width="1.625" style="372" customWidth="1"/>
    <col min="12292" max="12292" width="3.875" style="372" customWidth="1"/>
    <col min="12293" max="12293" width="17.625" style="372" customWidth="1"/>
    <col min="12294" max="12294" width="1.625" style="372" customWidth="1"/>
    <col min="12295" max="12295" width="3.875" style="372" customWidth="1"/>
    <col min="12296" max="12296" width="17.625" style="372" customWidth="1"/>
    <col min="12297" max="12297" width="1.625" style="372" customWidth="1"/>
    <col min="12298" max="12298" width="4.625" style="372" customWidth="1"/>
    <col min="12299" max="12299" width="16.625" style="372" customWidth="1"/>
    <col min="12300" max="12300" width="8.375" style="372" customWidth="1"/>
    <col min="12301" max="12301" width="9.875" style="372" customWidth="1"/>
    <col min="12302" max="12302" width="23.625" style="372" customWidth="1"/>
    <col min="12303" max="12303" width="13.5" style="372" customWidth="1"/>
    <col min="12304" max="12544" width="9" style="372"/>
    <col min="12545" max="12545" width="3.875" style="372" customWidth="1"/>
    <col min="12546" max="12546" width="17.625" style="372" customWidth="1"/>
    <col min="12547" max="12547" width="1.625" style="372" customWidth="1"/>
    <col min="12548" max="12548" width="3.875" style="372" customWidth="1"/>
    <col min="12549" max="12549" width="17.625" style="372" customWidth="1"/>
    <col min="12550" max="12550" width="1.625" style="372" customWidth="1"/>
    <col min="12551" max="12551" width="3.875" style="372" customWidth="1"/>
    <col min="12552" max="12552" width="17.625" style="372" customWidth="1"/>
    <col min="12553" max="12553" width="1.625" style="372" customWidth="1"/>
    <col min="12554" max="12554" width="4.625" style="372" customWidth="1"/>
    <col min="12555" max="12555" width="16.625" style="372" customWidth="1"/>
    <col min="12556" max="12556" width="8.375" style="372" customWidth="1"/>
    <col min="12557" max="12557" width="9.875" style="372" customWidth="1"/>
    <col min="12558" max="12558" width="23.625" style="372" customWidth="1"/>
    <col min="12559" max="12559" width="13.5" style="372" customWidth="1"/>
    <col min="12560" max="12800" width="9" style="372"/>
    <col min="12801" max="12801" width="3.875" style="372" customWidth="1"/>
    <col min="12802" max="12802" width="17.625" style="372" customWidth="1"/>
    <col min="12803" max="12803" width="1.625" style="372" customWidth="1"/>
    <col min="12804" max="12804" width="3.875" style="372" customWidth="1"/>
    <col min="12805" max="12805" width="17.625" style="372" customWidth="1"/>
    <col min="12806" max="12806" width="1.625" style="372" customWidth="1"/>
    <col min="12807" max="12807" width="3.875" style="372" customWidth="1"/>
    <col min="12808" max="12808" width="17.625" style="372" customWidth="1"/>
    <col min="12809" max="12809" width="1.625" style="372" customWidth="1"/>
    <col min="12810" max="12810" width="4.625" style="372" customWidth="1"/>
    <col min="12811" max="12811" width="16.625" style="372" customWidth="1"/>
    <col min="12812" max="12812" width="8.375" style="372" customWidth="1"/>
    <col min="12813" max="12813" width="9.875" style="372" customWidth="1"/>
    <col min="12814" max="12814" width="23.625" style="372" customWidth="1"/>
    <col min="12815" max="12815" width="13.5" style="372" customWidth="1"/>
    <col min="12816" max="13056" width="9" style="372"/>
    <col min="13057" max="13057" width="3.875" style="372" customWidth="1"/>
    <col min="13058" max="13058" width="17.625" style="372" customWidth="1"/>
    <col min="13059" max="13059" width="1.625" style="372" customWidth="1"/>
    <col min="13060" max="13060" width="3.875" style="372" customWidth="1"/>
    <col min="13061" max="13061" width="17.625" style="372" customWidth="1"/>
    <col min="13062" max="13062" width="1.625" style="372" customWidth="1"/>
    <col min="13063" max="13063" width="3.875" style="372" customWidth="1"/>
    <col min="13064" max="13064" width="17.625" style="372" customWidth="1"/>
    <col min="13065" max="13065" width="1.625" style="372" customWidth="1"/>
    <col min="13066" max="13066" width="4.625" style="372" customWidth="1"/>
    <col min="13067" max="13067" width="16.625" style="372" customWidth="1"/>
    <col min="13068" max="13068" width="8.375" style="372" customWidth="1"/>
    <col min="13069" max="13069" width="9.875" style="372" customWidth="1"/>
    <col min="13070" max="13070" width="23.625" style="372" customWidth="1"/>
    <col min="13071" max="13071" width="13.5" style="372" customWidth="1"/>
    <col min="13072" max="13312" width="9" style="372"/>
    <col min="13313" max="13313" width="3.875" style="372" customWidth="1"/>
    <col min="13314" max="13314" width="17.625" style="372" customWidth="1"/>
    <col min="13315" max="13315" width="1.625" style="372" customWidth="1"/>
    <col min="13316" max="13316" width="3.875" style="372" customWidth="1"/>
    <col min="13317" max="13317" width="17.625" style="372" customWidth="1"/>
    <col min="13318" max="13318" width="1.625" style="372" customWidth="1"/>
    <col min="13319" max="13319" width="3.875" style="372" customWidth="1"/>
    <col min="13320" max="13320" width="17.625" style="372" customWidth="1"/>
    <col min="13321" max="13321" width="1.625" style="372" customWidth="1"/>
    <col min="13322" max="13322" width="4.625" style="372" customWidth="1"/>
    <col min="13323" max="13323" width="16.625" style="372" customWidth="1"/>
    <col min="13324" max="13324" width="8.375" style="372" customWidth="1"/>
    <col min="13325" max="13325" width="9.875" style="372" customWidth="1"/>
    <col min="13326" max="13326" width="23.625" style="372" customWidth="1"/>
    <col min="13327" max="13327" width="13.5" style="372" customWidth="1"/>
    <col min="13328" max="13568" width="9" style="372"/>
    <col min="13569" max="13569" width="3.875" style="372" customWidth="1"/>
    <col min="13570" max="13570" width="17.625" style="372" customWidth="1"/>
    <col min="13571" max="13571" width="1.625" style="372" customWidth="1"/>
    <col min="13572" max="13572" width="3.875" style="372" customWidth="1"/>
    <col min="13573" max="13573" width="17.625" style="372" customWidth="1"/>
    <col min="13574" max="13574" width="1.625" style="372" customWidth="1"/>
    <col min="13575" max="13575" width="3.875" style="372" customWidth="1"/>
    <col min="13576" max="13576" width="17.625" style="372" customWidth="1"/>
    <col min="13577" max="13577" width="1.625" style="372" customWidth="1"/>
    <col min="13578" max="13578" width="4.625" style="372" customWidth="1"/>
    <col min="13579" max="13579" width="16.625" style="372" customWidth="1"/>
    <col min="13580" max="13580" width="8.375" style="372" customWidth="1"/>
    <col min="13581" max="13581" width="9.875" style="372" customWidth="1"/>
    <col min="13582" max="13582" width="23.625" style="372" customWidth="1"/>
    <col min="13583" max="13583" width="13.5" style="372" customWidth="1"/>
    <col min="13584" max="13824" width="9" style="372"/>
    <col min="13825" max="13825" width="3.875" style="372" customWidth="1"/>
    <col min="13826" max="13826" width="17.625" style="372" customWidth="1"/>
    <col min="13827" max="13827" width="1.625" style="372" customWidth="1"/>
    <col min="13828" max="13828" width="3.875" style="372" customWidth="1"/>
    <col min="13829" max="13829" width="17.625" style="372" customWidth="1"/>
    <col min="13830" max="13830" width="1.625" style="372" customWidth="1"/>
    <col min="13831" max="13831" width="3.875" style="372" customWidth="1"/>
    <col min="13832" max="13832" width="17.625" style="372" customWidth="1"/>
    <col min="13833" max="13833" width="1.625" style="372" customWidth="1"/>
    <col min="13834" max="13834" width="4.625" style="372" customWidth="1"/>
    <col min="13835" max="13835" width="16.625" style="372" customWidth="1"/>
    <col min="13836" max="13836" width="8.375" style="372" customWidth="1"/>
    <col min="13837" max="13837" width="9.875" style="372" customWidth="1"/>
    <col min="13838" max="13838" width="23.625" style="372" customWidth="1"/>
    <col min="13839" max="13839" width="13.5" style="372" customWidth="1"/>
    <col min="13840" max="14080" width="9" style="372"/>
    <col min="14081" max="14081" width="3.875" style="372" customWidth="1"/>
    <col min="14082" max="14082" width="17.625" style="372" customWidth="1"/>
    <col min="14083" max="14083" width="1.625" style="372" customWidth="1"/>
    <col min="14084" max="14084" width="3.875" style="372" customWidth="1"/>
    <col min="14085" max="14085" width="17.625" style="372" customWidth="1"/>
    <col min="14086" max="14086" width="1.625" style="372" customWidth="1"/>
    <col min="14087" max="14087" width="3.875" style="372" customWidth="1"/>
    <col min="14088" max="14088" width="17.625" style="372" customWidth="1"/>
    <col min="14089" max="14089" width="1.625" style="372" customWidth="1"/>
    <col min="14090" max="14090" width="4.625" style="372" customWidth="1"/>
    <col min="14091" max="14091" width="16.625" style="372" customWidth="1"/>
    <col min="14092" max="14092" width="8.375" style="372" customWidth="1"/>
    <col min="14093" max="14093" width="9.875" style="372" customWidth="1"/>
    <col min="14094" max="14094" width="23.625" style="372" customWidth="1"/>
    <col min="14095" max="14095" width="13.5" style="372" customWidth="1"/>
    <col min="14096" max="14336" width="9" style="372"/>
    <col min="14337" max="14337" width="3.875" style="372" customWidth="1"/>
    <col min="14338" max="14338" width="17.625" style="372" customWidth="1"/>
    <col min="14339" max="14339" width="1.625" style="372" customWidth="1"/>
    <col min="14340" max="14340" width="3.875" style="372" customWidth="1"/>
    <col min="14341" max="14341" width="17.625" style="372" customWidth="1"/>
    <col min="14342" max="14342" width="1.625" style="372" customWidth="1"/>
    <col min="14343" max="14343" width="3.875" style="372" customWidth="1"/>
    <col min="14344" max="14344" width="17.625" style="372" customWidth="1"/>
    <col min="14345" max="14345" width="1.625" style="372" customWidth="1"/>
    <col min="14346" max="14346" width="4.625" style="372" customWidth="1"/>
    <col min="14347" max="14347" width="16.625" style="372" customWidth="1"/>
    <col min="14348" max="14348" width="8.375" style="372" customWidth="1"/>
    <col min="14349" max="14349" width="9.875" style="372" customWidth="1"/>
    <col min="14350" max="14350" width="23.625" style="372" customWidth="1"/>
    <col min="14351" max="14351" width="13.5" style="372" customWidth="1"/>
    <col min="14352" max="14592" width="9" style="372"/>
    <col min="14593" max="14593" width="3.875" style="372" customWidth="1"/>
    <col min="14594" max="14594" width="17.625" style="372" customWidth="1"/>
    <col min="14595" max="14595" width="1.625" style="372" customWidth="1"/>
    <col min="14596" max="14596" width="3.875" style="372" customWidth="1"/>
    <col min="14597" max="14597" width="17.625" style="372" customWidth="1"/>
    <col min="14598" max="14598" width="1.625" style="372" customWidth="1"/>
    <col min="14599" max="14599" width="3.875" style="372" customWidth="1"/>
    <col min="14600" max="14600" width="17.625" style="372" customWidth="1"/>
    <col min="14601" max="14601" width="1.625" style="372" customWidth="1"/>
    <col min="14602" max="14602" width="4.625" style="372" customWidth="1"/>
    <col min="14603" max="14603" width="16.625" style="372" customWidth="1"/>
    <col min="14604" max="14604" width="8.375" style="372" customWidth="1"/>
    <col min="14605" max="14605" width="9.875" style="372" customWidth="1"/>
    <col min="14606" max="14606" width="23.625" style="372" customWidth="1"/>
    <col min="14607" max="14607" width="13.5" style="372" customWidth="1"/>
    <col min="14608" max="14848" width="9" style="372"/>
    <col min="14849" max="14849" width="3.875" style="372" customWidth="1"/>
    <col min="14850" max="14850" width="17.625" style="372" customWidth="1"/>
    <col min="14851" max="14851" width="1.625" style="372" customWidth="1"/>
    <col min="14852" max="14852" width="3.875" style="372" customWidth="1"/>
    <col min="14853" max="14853" width="17.625" style="372" customWidth="1"/>
    <col min="14854" max="14854" width="1.625" style="372" customWidth="1"/>
    <col min="14855" max="14855" width="3.875" style="372" customWidth="1"/>
    <col min="14856" max="14856" width="17.625" style="372" customWidth="1"/>
    <col min="14857" max="14857" width="1.625" style="372" customWidth="1"/>
    <col min="14858" max="14858" width="4.625" style="372" customWidth="1"/>
    <col min="14859" max="14859" width="16.625" style="372" customWidth="1"/>
    <col min="14860" max="14860" width="8.375" style="372" customWidth="1"/>
    <col min="14861" max="14861" width="9.875" style="372" customWidth="1"/>
    <col min="14862" max="14862" width="23.625" style="372" customWidth="1"/>
    <col min="14863" max="14863" width="13.5" style="372" customWidth="1"/>
    <col min="14864" max="15104" width="9" style="372"/>
    <col min="15105" max="15105" width="3.875" style="372" customWidth="1"/>
    <col min="15106" max="15106" width="17.625" style="372" customWidth="1"/>
    <col min="15107" max="15107" width="1.625" style="372" customWidth="1"/>
    <col min="15108" max="15108" width="3.875" style="372" customWidth="1"/>
    <col min="15109" max="15109" width="17.625" style="372" customWidth="1"/>
    <col min="15110" max="15110" width="1.625" style="372" customWidth="1"/>
    <col min="15111" max="15111" width="3.875" style="372" customWidth="1"/>
    <col min="15112" max="15112" width="17.625" style="372" customWidth="1"/>
    <col min="15113" max="15113" width="1.625" style="372" customWidth="1"/>
    <col min="15114" max="15114" width="4.625" style="372" customWidth="1"/>
    <col min="15115" max="15115" width="16.625" style="372" customWidth="1"/>
    <col min="15116" max="15116" width="8.375" style="372" customWidth="1"/>
    <col min="15117" max="15117" width="9.875" style="372" customWidth="1"/>
    <col min="15118" max="15118" width="23.625" style="372" customWidth="1"/>
    <col min="15119" max="15119" width="13.5" style="372" customWidth="1"/>
    <col min="15120" max="15360" width="9" style="372"/>
    <col min="15361" max="15361" width="3.875" style="372" customWidth="1"/>
    <col min="15362" max="15362" width="17.625" style="372" customWidth="1"/>
    <col min="15363" max="15363" width="1.625" style="372" customWidth="1"/>
    <col min="15364" max="15364" width="3.875" style="372" customWidth="1"/>
    <col min="15365" max="15365" width="17.625" style="372" customWidth="1"/>
    <col min="15366" max="15366" width="1.625" style="372" customWidth="1"/>
    <col min="15367" max="15367" width="3.875" style="372" customWidth="1"/>
    <col min="15368" max="15368" width="17.625" style="372" customWidth="1"/>
    <col min="15369" max="15369" width="1.625" style="372" customWidth="1"/>
    <col min="15370" max="15370" width="4.625" style="372" customWidth="1"/>
    <col min="15371" max="15371" width="16.625" style="372" customWidth="1"/>
    <col min="15372" max="15372" width="8.375" style="372" customWidth="1"/>
    <col min="15373" max="15373" width="9.875" style="372" customWidth="1"/>
    <col min="15374" max="15374" width="23.625" style="372" customWidth="1"/>
    <col min="15375" max="15375" width="13.5" style="372" customWidth="1"/>
    <col min="15376" max="15616" width="9" style="372"/>
    <col min="15617" max="15617" width="3.875" style="372" customWidth="1"/>
    <col min="15618" max="15618" width="17.625" style="372" customWidth="1"/>
    <col min="15619" max="15619" width="1.625" style="372" customWidth="1"/>
    <col min="15620" max="15620" width="3.875" style="372" customWidth="1"/>
    <col min="15621" max="15621" width="17.625" style="372" customWidth="1"/>
    <col min="15622" max="15622" width="1.625" style="372" customWidth="1"/>
    <col min="15623" max="15623" width="3.875" style="372" customWidth="1"/>
    <col min="15624" max="15624" width="17.625" style="372" customWidth="1"/>
    <col min="15625" max="15625" width="1.625" style="372" customWidth="1"/>
    <col min="15626" max="15626" width="4.625" style="372" customWidth="1"/>
    <col min="15627" max="15627" width="16.625" style="372" customWidth="1"/>
    <col min="15628" max="15628" width="8.375" style="372" customWidth="1"/>
    <col min="15629" max="15629" width="9.875" style="372" customWidth="1"/>
    <col min="15630" max="15630" width="23.625" style="372" customWidth="1"/>
    <col min="15631" max="15631" width="13.5" style="372" customWidth="1"/>
    <col min="15632" max="15872" width="9" style="372"/>
    <col min="15873" max="15873" width="3.875" style="372" customWidth="1"/>
    <col min="15874" max="15874" width="17.625" style="372" customWidth="1"/>
    <col min="15875" max="15875" width="1.625" style="372" customWidth="1"/>
    <col min="15876" max="15876" width="3.875" style="372" customWidth="1"/>
    <col min="15877" max="15877" width="17.625" style="372" customWidth="1"/>
    <col min="15878" max="15878" width="1.625" style="372" customWidth="1"/>
    <col min="15879" max="15879" width="3.875" style="372" customWidth="1"/>
    <col min="15880" max="15880" width="17.625" style="372" customWidth="1"/>
    <col min="15881" max="15881" width="1.625" style="372" customWidth="1"/>
    <col min="15882" max="15882" width="4.625" style="372" customWidth="1"/>
    <col min="15883" max="15883" width="16.625" style="372" customWidth="1"/>
    <col min="15884" max="15884" width="8.375" style="372" customWidth="1"/>
    <col min="15885" max="15885" width="9.875" style="372" customWidth="1"/>
    <col min="15886" max="15886" width="23.625" style="372" customWidth="1"/>
    <col min="15887" max="15887" width="13.5" style="372" customWidth="1"/>
    <col min="15888" max="16128" width="9" style="372"/>
    <col min="16129" max="16129" width="3.875" style="372" customWidth="1"/>
    <col min="16130" max="16130" width="17.625" style="372" customWidth="1"/>
    <col min="16131" max="16131" width="1.625" style="372" customWidth="1"/>
    <col min="16132" max="16132" width="3.875" style="372" customWidth="1"/>
    <col min="16133" max="16133" width="17.625" style="372" customWidth="1"/>
    <col min="16134" max="16134" width="1.625" style="372" customWidth="1"/>
    <col min="16135" max="16135" width="3.875" style="372" customWidth="1"/>
    <col min="16136" max="16136" width="17.625" style="372" customWidth="1"/>
    <col min="16137" max="16137" width="1.625" style="372" customWidth="1"/>
    <col min="16138" max="16138" width="4.625" style="372" customWidth="1"/>
    <col min="16139" max="16139" width="16.625" style="372" customWidth="1"/>
    <col min="16140" max="16140" width="8.375" style="372" customWidth="1"/>
    <col min="16141" max="16141" width="9.875" style="372" customWidth="1"/>
    <col min="16142" max="16142" width="23.625" style="372" customWidth="1"/>
    <col min="16143" max="16143" width="13.5" style="372" customWidth="1"/>
    <col min="16144" max="16384" width="9" style="372"/>
  </cols>
  <sheetData>
    <row r="1" spans="1:16" ht="21.75" customHeight="1" thickBot="1"/>
    <row r="2" spans="1:16" ht="11.25" customHeight="1">
      <c r="A2" s="585"/>
      <c r="B2" s="586"/>
      <c r="C2" s="587"/>
      <c r="D2" s="587"/>
      <c r="E2" s="586"/>
      <c r="F2" s="587"/>
      <c r="G2" s="587"/>
      <c r="H2" s="586"/>
      <c r="I2" s="587"/>
      <c r="J2" s="588"/>
      <c r="K2" s="588"/>
      <c r="L2" s="588"/>
      <c r="M2" s="588"/>
      <c r="N2" s="588"/>
      <c r="O2" s="589"/>
    </row>
    <row r="3" spans="1:16" s="11" customFormat="1" ht="24.75" customHeight="1">
      <c r="A3" s="590" t="s">
        <v>90</v>
      </c>
      <c r="B3" s="591"/>
      <c r="C3" s="591"/>
      <c r="D3" s="591"/>
      <c r="E3" s="591"/>
      <c r="F3" s="591"/>
      <c r="G3" s="591"/>
      <c r="H3" s="591"/>
      <c r="I3" s="591"/>
      <c r="J3" s="591"/>
      <c r="K3" s="591"/>
      <c r="L3" s="591"/>
      <c r="M3" s="591"/>
      <c r="N3" s="591"/>
      <c r="O3" s="592"/>
      <c r="P3" s="370"/>
    </row>
    <row r="4" spans="1:16" s="11" customFormat="1" ht="46.5" customHeight="1">
      <c r="A4" s="381" t="s">
        <v>77</v>
      </c>
      <c r="B4" s="382"/>
      <c r="C4" s="382"/>
      <c r="D4" s="382"/>
      <c r="E4" s="382"/>
      <c r="F4" s="382"/>
      <c r="G4" s="382"/>
      <c r="H4" s="382"/>
      <c r="I4" s="382"/>
      <c r="J4" s="382"/>
      <c r="K4" s="382"/>
      <c r="L4" s="382"/>
      <c r="M4" s="382"/>
      <c r="N4" s="382"/>
      <c r="O4" s="383"/>
      <c r="P4" s="370"/>
    </row>
    <row r="5" spans="1:16" ht="46.5" customHeight="1">
      <c r="A5" s="387" t="s">
        <v>78</v>
      </c>
      <c r="B5" s="358"/>
      <c r="C5" s="359"/>
      <c r="D5" s="360" t="s">
        <v>79</v>
      </c>
      <c r="E5" s="361"/>
      <c r="F5" s="362"/>
      <c r="G5" s="360" t="s">
        <v>80</v>
      </c>
      <c r="H5" s="361"/>
      <c r="I5" s="362"/>
      <c r="J5" s="388" t="s">
        <v>81</v>
      </c>
      <c r="K5" s="388"/>
      <c r="L5" s="388" t="s">
        <v>82</v>
      </c>
      <c r="M5" s="388"/>
      <c r="N5" s="388"/>
      <c r="O5" s="389"/>
    </row>
    <row r="6" spans="1:16" s="401" customFormat="1" ht="46.5" customHeight="1">
      <c r="A6" s="390">
        <v>1</v>
      </c>
      <c r="B6" s="458" t="s">
        <v>237</v>
      </c>
      <c r="C6" s="392"/>
      <c r="D6" s="393"/>
      <c r="E6" s="394"/>
      <c r="F6" s="392"/>
      <c r="G6" s="395"/>
      <c r="H6" s="394"/>
      <c r="I6" s="392"/>
      <c r="J6" s="396"/>
      <c r="K6" s="397">
        <f>SUM(K7,K9,K16,K11,K13)</f>
        <v>31446706</v>
      </c>
      <c r="L6" s="408"/>
      <c r="M6" s="408"/>
      <c r="N6" s="408"/>
      <c r="O6" s="409"/>
      <c r="P6" s="400"/>
    </row>
    <row r="7" spans="1:16" s="401" customFormat="1" ht="46.5" customHeight="1">
      <c r="A7" s="402"/>
      <c r="B7" s="403"/>
      <c r="C7" s="593"/>
      <c r="D7" s="395">
        <v>1</v>
      </c>
      <c r="E7" s="394" t="s">
        <v>91</v>
      </c>
      <c r="F7" s="405"/>
      <c r="G7" s="395"/>
      <c r="H7" s="394"/>
      <c r="I7" s="405"/>
      <c r="J7" s="406"/>
      <c r="K7" s="407">
        <f>SUM(K8)</f>
        <v>30007000</v>
      </c>
      <c r="L7" s="408"/>
      <c r="M7" s="408"/>
      <c r="N7" s="408"/>
      <c r="O7" s="409"/>
      <c r="P7" s="400"/>
    </row>
    <row r="8" spans="1:16" s="401" customFormat="1" ht="46.5" customHeight="1">
      <c r="A8" s="410"/>
      <c r="B8" s="411"/>
      <c r="C8" s="412"/>
      <c r="D8" s="594"/>
      <c r="E8" s="420"/>
      <c r="F8" s="421"/>
      <c r="G8" s="415">
        <v>1</v>
      </c>
      <c r="H8" s="394" t="s">
        <v>91</v>
      </c>
      <c r="I8" s="416"/>
      <c r="J8" s="406"/>
      <c r="K8" s="407">
        <v>30007000</v>
      </c>
      <c r="L8" s="455" t="s">
        <v>621</v>
      </c>
      <c r="M8" s="408"/>
      <c r="N8" s="408"/>
      <c r="O8" s="409"/>
      <c r="P8" s="400"/>
    </row>
    <row r="9" spans="1:16" s="401" customFormat="1" ht="46.5" customHeight="1">
      <c r="A9" s="410"/>
      <c r="B9" s="411"/>
      <c r="C9" s="404"/>
      <c r="D9" s="395">
        <v>2</v>
      </c>
      <c r="E9" s="394" t="s">
        <v>83</v>
      </c>
      <c r="F9" s="405"/>
      <c r="G9" s="395"/>
      <c r="H9" s="394"/>
      <c r="I9" s="405"/>
      <c r="J9" s="406"/>
      <c r="K9" s="407">
        <f>SUM(K10)</f>
        <v>453772</v>
      </c>
      <c r="L9" s="408"/>
      <c r="M9" s="408"/>
      <c r="N9" s="408"/>
      <c r="O9" s="409"/>
      <c r="P9" s="400"/>
    </row>
    <row r="10" spans="1:16" s="401" customFormat="1" ht="46.5" customHeight="1">
      <c r="A10" s="410"/>
      <c r="B10" s="411"/>
      <c r="C10" s="412"/>
      <c r="D10" s="594"/>
      <c r="E10" s="420"/>
      <c r="F10" s="421"/>
      <c r="G10" s="415">
        <v>1</v>
      </c>
      <c r="H10" s="394" t="s">
        <v>238</v>
      </c>
      <c r="I10" s="416"/>
      <c r="J10" s="406"/>
      <c r="K10" s="407">
        <v>453772</v>
      </c>
      <c r="L10" s="455" t="s">
        <v>472</v>
      </c>
      <c r="M10" s="455"/>
      <c r="N10" s="455"/>
      <c r="O10" s="505"/>
      <c r="P10" s="400"/>
    </row>
    <row r="11" spans="1:16" s="401" customFormat="1" ht="46.5" customHeight="1">
      <c r="A11" s="410"/>
      <c r="B11" s="411"/>
      <c r="C11" s="404"/>
      <c r="D11" s="415">
        <v>3</v>
      </c>
      <c r="E11" s="420" t="s">
        <v>482</v>
      </c>
      <c r="F11" s="557"/>
      <c r="G11" s="415"/>
      <c r="H11" s="420"/>
      <c r="I11" s="557"/>
      <c r="J11" s="422"/>
      <c r="K11" s="407">
        <f>SUM(K12)</f>
        <v>38748</v>
      </c>
      <c r="L11" s="408"/>
      <c r="M11" s="408"/>
      <c r="N11" s="408"/>
      <c r="O11" s="409"/>
      <c r="P11" s="400"/>
    </row>
    <row r="12" spans="1:16" s="401" customFormat="1" ht="46.5" customHeight="1">
      <c r="A12" s="410"/>
      <c r="B12" s="411"/>
      <c r="C12" s="412"/>
      <c r="D12" s="594"/>
      <c r="E12" s="414"/>
      <c r="F12" s="412"/>
      <c r="G12" s="476">
        <v>1</v>
      </c>
      <c r="H12" s="445" t="s">
        <v>484</v>
      </c>
      <c r="I12" s="504"/>
      <c r="J12" s="595"/>
      <c r="K12" s="407">
        <v>38748</v>
      </c>
      <c r="L12" s="572" t="s">
        <v>619</v>
      </c>
      <c r="M12" s="573"/>
      <c r="N12" s="573"/>
      <c r="O12" s="574"/>
      <c r="P12" s="400"/>
    </row>
    <row r="13" spans="1:16" s="401" customFormat="1" ht="46.5" customHeight="1">
      <c r="A13" s="410"/>
      <c r="B13" s="411"/>
      <c r="C13" s="404"/>
      <c r="D13" s="415">
        <v>4</v>
      </c>
      <c r="E13" s="394" t="s">
        <v>483</v>
      </c>
      <c r="F13" s="405"/>
      <c r="G13" s="395"/>
      <c r="H13" s="394"/>
      <c r="I13" s="405"/>
      <c r="J13" s="406"/>
      <c r="K13" s="407">
        <f>SUM(K14)</f>
        <v>837725</v>
      </c>
      <c r="L13" s="408"/>
      <c r="M13" s="408"/>
      <c r="N13" s="408"/>
      <c r="O13" s="409"/>
      <c r="P13" s="400"/>
    </row>
    <row r="14" spans="1:16" s="401" customFormat="1" ht="46.5" customHeight="1" thickBot="1">
      <c r="A14" s="423"/>
      <c r="B14" s="424"/>
      <c r="C14" s="425"/>
      <c r="D14" s="426"/>
      <c r="E14" s="460"/>
      <c r="F14" s="425"/>
      <c r="G14" s="490">
        <v>1</v>
      </c>
      <c r="H14" s="427" t="s">
        <v>483</v>
      </c>
      <c r="I14" s="428"/>
      <c r="J14" s="430"/>
      <c r="K14" s="431">
        <v>837725</v>
      </c>
      <c r="L14" s="432" t="s">
        <v>550</v>
      </c>
      <c r="M14" s="432"/>
      <c r="N14" s="432"/>
      <c r="O14" s="433"/>
      <c r="P14" s="400"/>
    </row>
    <row r="15" spans="1:16" ht="24.75" customHeight="1" thickBot="1">
      <c r="A15" s="587"/>
      <c r="B15" s="586"/>
      <c r="C15" s="587"/>
      <c r="D15" s="587"/>
      <c r="E15" s="586"/>
      <c r="F15" s="587"/>
      <c r="G15" s="587"/>
      <c r="H15" s="586"/>
      <c r="I15" s="587"/>
      <c r="J15" s="596"/>
      <c r="K15" s="588"/>
      <c r="L15" s="597"/>
      <c r="M15" s="597"/>
      <c r="N15" s="597"/>
      <c r="O15" s="596"/>
    </row>
    <row r="16" spans="1:16" s="401" customFormat="1" ht="46.5" customHeight="1">
      <c r="A16" s="464"/>
      <c r="B16" s="465"/>
      <c r="C16" s="598"/>
      <c r="D16" s="470">
        <v>5</v>
      </c>
      <c r="E16" s="468" t="s">
        <v>167</v>
      </c>
      <c r="F16" s="599"/>
      <c r="G16" s="470"/>
      <c r="H16" s="468"/>
      <c r="I16" s="599"/>
      <c r="J16" s="471"/>
      <c r="K16" s="472">
        <v>109461</v>
      </c>
      <c r="L16" s="473"/>
      <c r="M16" s="473"/>
      <c r="N16" s="473"/>
      <c r="O16" s="474"/>
      <c r="P16" s="400"/>
    </row>
    <row r="17" spans="1:16" s="401" customFormat="1" ht="46.5" customHeight="1">
      <c r="A17" s="494"/>
      <c r="B17" s="600"/>
      <c r="C17" s="421"/>
      <c r="D17" s="594"/>
      <c r="E17" s="420"/>
      <c r="F17" s="421"/>
      <c r="G17" s="415">
        <v>1</v>
      </c>
      <c r="H17" s="394" t="s">
        <v>93</v>
      </c>
      <c r="I17" s="416"/>
      <c r="J17" s="406"/>
      <c r="K17" s="407">
        <v>109461</v>
      </c>
      <c r="L17" s="408" t="s">
        <v>626</v>
      </c>
      <c r="M17" s="408"/>
      <c r="N17" s="408"/>
      <c r="O17" s="409"/>
      <c r="P17" s="400"/>
    </row>
    <row r="18" spans="1:16" s="401" customFormat="1" ht="47.1" customHeight="1">
      <c r="A18" s="390">
        <v>2</v>
      </c>
      <c r="B18" s="458" t="s">
        <v>240</v>
      </c>
      <c r="C18" s="392"/>
      <c r="D18" s="393"/>
      <c r="E18" s="394"/>
      <c r="F18" s="392"/>
      <c r="G18" s="395"/>
      <c r="H18" s="394"/>
      <c r="I18" s="392"/>
      <c r="J18" s="396"/>
      <c r="K18" s="397">
        <f>SUM(K19,K21,K24)</f>
        <v>1404930</v>
      </c>
      <c r="L18" s="408"/>
      <c r="M18" s="408"/>
      <c r="N18" s="408"/>
      <c r="O18" s="409"/>
      <c r="P18" s="400"/>
    </row>
    <row r="19" spans="1:16" s="401" customFormat="1" ht="47.1" customHeight="1">
      <c r="A19" s="402"/>
      <c r="B19" s="403"/>
      <c r="C19" s="593"/>
      <c r="D19" s="395">
        <v>1</v>
      </c>
      <c r="E19" s="394" t="s">
        <v>91</v>
      </c>
      <c r="F19" s="405"/>
      <c r="G19" s="395"/>
      <c r="H19" s="394"/>
      <c r="I19" s="405"/>
      <c r="J19" s="601"/>
      <c r="K19" s="407">
        <f>SUM(K20)</f>
        <v>433000</v>
      </c>
      <c r="L19" s="408"/>
      <c r="M19" s="408"/>
      <c r="N19" s="408"/>
      <c r="O19" s="409"/>
      <c r="P19" s="400"/>
    </row>
    <row r="20" spans="1:16" s="401" customFormat="1" ht="47.1" customHeight="1">
      <c r="A20" s="410"/>
      <c r="B20" s="411"/>
      <c r="C20" s="412"/>
      <c r="D20" s="594"/>
      <c r="E20" s="420"/>
      <c r="F20" s="421"/>
      <c r="G20" s="415">
        <v>1</v>
      </c>
      <c r="H20" s="394" t="s">
        <v>91</v>
      </c>
      <c r="I20" s="416"/>
      <c r="J20" s="406"/>
      <c r="K20" s="407">
        <v>433000</v>
      </c>
      <c r="L20" s="450" t="s">
        <v>566</v>
      </c>
      <c r="M20" s="451"/>
      <c r="N20" s="451"/>
      <c r="O20" s="452"/>
      <c r="P20" s="400"/>
    </row>
    <row r="21" spans="1:16" s="401" customFormat="1" ht="47.1" customHeight="1">
      <c r="A21" s="410"/>
      <c r="B21" s="411"/>
      <c r="C21" s="404"/>
      <c r="D21" s="395">
        <v>2</v>
      </c>
      <c r="E21" s="394" t="s">
        <v>83</v>
      </c>
      <c r="F21" s="405"/>
      <c r="G21" s="395"/>
      <c r="H21" s="394"/>
      <c r="I21" s="405"/>
      <c r="J21" s="406"/>
      <c r="K21" s="407">
        <f>SUM(K22,K23)</f>
        <v>971920</v>
      </c>
      <c r="L21" s="408"/>
      <c r="M21" s="408"/>
      <c r="N21" s="408"/>
      <c r="O21" s="409"/>
      <c r="P21" s="400"/>
    </row>
    <row r="22" spans="1:16" s="401" customFormat="1" ht="47.1" customHeight="1">
      <c r="A22" s="410"/>
      <c r="B22" s="411"/>
      <c r="C22" s="412"/>
      <c r="D22" s="413"/>
      <c r="E22" s="445"/>
      <c r="F22" s="504"/>
      <c r="G22" s="415">
        <v>1</v>
      </c>
      <c r="H22" s="418" t="s">
        <v>241</v>
      </c>
      <c r="I22" s="416"/>
      <c r="J22" s="406"/>
      <c r="K22" s="407">
        <v>912003</v>
      </c>
      <c r="L22" s="408" t="s">
        <v>244</v>
      </c>
      <c r="M22" s="408"/>
      <c r="N22" s="408"/>
      <c r="O22" s="409"/>
      <c r="P22" s="400"/>
    </row>
    <row r="23" spans="1:16" s="401" customFormat="1" ht="47.1" customHeight="1">
      <c r="A23" s="410"/>
      <c r="B23" s="411"/>
      <c r="C23" s="412"/>
      <c r="D23" s="419"/>
      <c r="E23" s="420"/>
      <c r="F23" s="421"/>
      <c r="G23" s="415">
        <v>2</v>
      </c>
      <c r="H23" s="418" t="s">
        <v>242</v>
      </c>
      <c r="I23" s="416"/>
      <c r="J23" s="406"/>
      <c r="K23" s="407">
        <v>59917</v>
      </c>
      <c r="L23" s="408" t="s">
        <v>244</v>
      </c>
      <c r="M23" s="408"/>
      <c r="N23" s="408"/>
      <c r="O23" s="409"/>
      <c r="P23" s="400"/>
    </row>
    <row r="24" spans="1:16" s="401" customFormat="1" ht="47.1" customHeight="1">
      <c r="A24" s="410"/>
      <c r="B24" s="411"/>
      <c r="C24" s="404"/>
      <c r="D24" s="395">
        <v>3</v>
      </c>
      <c r="E24" s="394" t="s">
        <v>167</v>
      </c>
      <c r="F24" s="405"/>
      <c r="G24" s="395"/>
      <c r="H24" s="394"/>
      <c r="I24" s="405"/>
      <c r="J24" s="406"/>
      <c r="K24" s="407">
        <f>SUM(K25)</f>
        <v>10</v>
      </c>
      <c r="L24" s="408"/>
      <c r="M24" s="408"/>
      <c r="N24" s="408"/>
      <c r="O24" s="409"/>
      <c r="P24" s="400"/>
    </row>
    <row r="25" spans="1:16" s="401" customFormat="1" ht="47.1" customHeight="1">
      <c r="A25" s="410"/>
      <c r="B25" s="411"/>
      <c r="C25" s="412"/>
      <c r="D25" s="413"/>
      <c r="E25" s="414"/>
      <c r="F25" s="412"/>
      <c r="G25" s="476">
        <v>1</v>
      </c>
      <c r="H25" s="445" t="s">
        <v>93</v>
      </c>
      <c r="I25" s="504"/>
      <c r="J25" s="595"/>
      <c r="K25" s="560">
        <v>10</v>
      </c>
      <c r="L25" s="561" t="s">
        <v>243</v>
      </c>
      <c r="M25" s="561"/>
      <c r="N25" s="561"/>
      <c r="O25" s="562"/>
      <c r="P25" s="400"/>
    </row>
    <row r="26" spans="1:16" s="401" customFormat="1" ht="47.1" customHeight="1">
      <c r="A26" s="390">
        <v>3</v>
      </c>
      <c r="B26" s="458" t="s">
        <v>245</v>
      </c>
      <c r="C26" s="392"/>
      <c r="D26" s="393"/>
      <c r="E26" s="394"/>
      <c r="F26" s="392"/>
      <c r="G26" s="395"/>
      <c r="H26" s="394"/>
      <c r="I26" s="392"/>
      <c r="J26" s="396"/>
      <c r="K26" s="397">
        <f>SUM(K29,K31,K33)</f>
        <v>1913170</v>
      </c>
      <c r="L26" s="408"/>
      <c r="M26" s="408"/>
      <c r="N26" s="408"/>
      <c r="O26" s="409"/>
      <c r="P26" s="400"/>
    </row>
    <row r="27" spans="1:16" s="401" customFormat="1" ht="47.1" customHeight="1" thickBot="1">
      <c r="A27" s="602"/>
      <c r="B27" s="603"/>
      <c r="C27" s="604"/>
      <c r="D27" s="429">
        <v>1</v>
      </c>
      <c r="E27" s="427" t="s">
        <v>91</v>
      </c>
      <c r="F27" s="604"/>
      <c r="G27" s="429"/>
      <c r="H27" s="427"/>
      <c r="I27" s="604"/>
      <c r="J27" s="605"/>
      <c r="K27" s="431">
        <v>400000</v>
      </c>
      <c r="L27" s="432"/>
      <c r="M27" s="432"/>
      <c r="N27" s="432"/>
      <c r="O27" s="433"/>
      <c r="P27" s="400"/>
    </row>
    <row r="28" spans="1:16" ht="47.1" customHeight="1">
      <c r="A28" s="434" t="s">
        <v>78</v>
      </c>
      <c r="B28" s="435"/>
      <c r="C28" s="606"/>
      <c r="D28" s="437" t="s">
        <v>79</v>
      </c>
      <c r="E28" s="438"/>
      <c r="F28" s="607"/>
      <c r="G28" s="437" t="s">
        <v>80</v>
      </c>
      <c r="H28" s="438"/>
      <c r="I28" s="607"/>
      <c r="J28" s="439" t="s">
        <v>81</v>
      </c>
      <c r="K28" s="439"/>
      <c r="L28" s="439" t="s">
        <v>82</v>
      </c>
      <c r="M28" s="439"/>
      <c r="N28" s="439"/>
      <c r="O28" s="440"/>
    </row>
    <row r="29" spans="1:16" s="401" customFormat="1" ht="47.1" customHeight="1">
      <c r="A29" s="410"/>
      <c r="B29" s="411"/>
      <c r="C29" s="412"/>
      <c r="D29" s="594"/>
      <c r="E29" s="420"/>
      <c r="F29" s="421"/>
      <c r="G29" s="415">
        <v>1</v>
      </c>
      <c r="H29" s="394" t="s">
        <v>91</v>
      </c>
      <c r="I29" s="416"/>
      <c r="J29" s="406"/>
      <c r="K29" s="407">
        <v>400000</v>
      </c>
      <c r="L29" s="450" t="s">
        <v>569</v>
      </c>
      <c r="M29" s="451"/>
      <c r="N29" s="451"/>
      <c r="O29" s="452"/>
      <c r="P29" s="400"/>
    </row>
    <row r="30" spans="1:16" s="401" customFormat="1" ht="47.1" customHeight="1">
      <c r="A30" s="410"/>
      <c r="B30" s="411"/>
      <c r="C30" s="404"/>
      <c r="D30" s="395">
        <v>2</v>
      </c>
      <c r="E30" s="394" t="s">
        <v>83</v>
      </c>
      <c r="F30" s="405"/>
      <c r="G30" s="395"/>
      <c r="H30" s="394"/>
      <c r="I30" s="405"/>
      <c r="J30" s="406"/>
      <c r="K30" s="407">
        <f>SUM(K31)</f>
        <v>1288048</v>
      </c>
      <c r="L30" s="408"/>
      <c r="M30" s="408"/>
      <c r="N30" s="408"/>
      <c r="O30" s="409"/>
      <c r="P30" s="400"/>
    </row>
    <row r="31" spans="1:16" s="401" customFormat="1" ht="47.1" customHeight="1">
      <c r="A31" s="410"/>
      <c r="B31" s="411"/>
      <c r="C31" s="412"/>
      <c r="D31" s="417"/>
      <c r="E31" s="414"/>
      <c r="F31" s="412"/>
      <c r="G31" s="476">
        <v>1</v>
      </c>
      <c r="H31" s="414" t="s">
        <v>238</v>
      </c>
      <c r="I31" s="412"/>
      <c r="J31" s="559"/>
      <c r="K31" s="608">
        <v>1288048</v>
      </c>
      <c r="L31" s="609" t="s">
        <v>244</v>
      </c>
      <c r="M31" s="609"/>
      <c r="N31" s="609"/>
      <c r="O31" s="610"/>
      <c r="P31" s="400"/>
    </row>
    <row r="32" spans="1:16" s="401" customFormat="1" ht="47.1" customHeight="1">
      <c r="A32" s="410"/>
      <c r="B32" s="411"/>
      <c r="C32" s="404"/>
      <c r="D32" s="558">
        <v>3</v>
      </c>
      <c r="E32" s="445" t="s">
        <v>86</v>
      </c>
      <c r="F32" s="593"/>
      <c r="G32" s="558"/>
      <c r="H32" s="445"/>
      <c r="I32" s="593"/>
      <c r="J32" s="595"/>
      <c r="K32" s="560">
        <f>SUM(K33)</f>
        <v>225122</v>
      </c>
      <c r="L32" s="561"/>
      <c r="M32" s="561"/>
      <c r="N32" s="561"/>
      <c r="O32" s="562"/>
      <c r="P32" s="400"/>
    </row>
    <row r="33" spans="1:16" s="401" customFormat="1" ht="47.1" customHeight="1">
      <c r="A33" s="494"/>
      <c r="B33" s="600"/>
      <c r="C33" s="421"/>
      <c r="D33" s="594"/>
      <c r="E33" s="394"/>
      <c r="F33" s="416"/>
      <c r="G33" s="395">
        <v>1</v>
      </c>
      <c r="H33" s="394" t="s">
        <v>239</v>
      </c>
      <c r="I33" s="416"/>
      <c r="J33" s="406"/>
      <c r="K33" s="407">
        <v>225122</v>
      </c>
      <c r="L33" s="408" t="s">
        <v>246</v>
      </c>
      <c r="M33" s="408"/>
      <c r="N33" s="408"/>
      <c r="O33" s="409"/>
      <c r="P33" s="400"/>
    </row>
    <row r="34" spans="1:16" s="529" customFormat="1" ht="45" customHeight="1">
      <c r="A34" s="524" t="s">
        <v>204</v>
      </c>
      <c r="B34" s="525"/>
      <c r="C34" s="525"/>
      <c r="D34" s="525"/>
      <c r="E34" s="525"/>
      <c r="F34" s="525"/>
      <c r="G34" s="525"/>
      <c r="H34" s="525"/>
      <c r="I34" s="526"/>
      <c r="J34" s="422"/>
      <c r="K34" s="501">
        <f>SUM(K6,K18,K26)</f>
        <v>34764806</v>
      </c>
      <c r="L34" s="527"/>
      <c r="M34" s="527"/>
      <c r="N34" s="527"/>
      <c r="O34" s="528"/>
    </row>
    <row r="35" spans="1:16" s="11" customFormat="1" ht="45" customHeight="1">
      <c r="A35" s="530" t="s">
        <v>248</v>
      </c>
      <c r="B35" s="531"/>
      <c r="C35" s="531"/>
      <c r="D35" s="531"/>
      <c r="E35" s="531"/>
      <c r="F35" s="531"/>
      <c r="G35" s="531"/>
      <c r="H35" s="531"/>
      <c r="I35" s="531"/>
      <c r="J35" s="531"/>
      <c r="K35" s="531"/>
      <c r="L35" s="531"/>
      <c r="M35" s="531"/>
      <c r="N35" s="531"/>
      <c r="O35" s="532"/>
      <c r="P35" s="370"/>
    </row>
    <row r="36" spans="1:16" ht="47.1" customHeight="1">
      <c r="A36" s="387" t="s">
        <v>78</v>
      </c>
      <c r="B36" s="358"/>
      <c r="C36" s="359"/>
      <c r="D36" s="360" t="s">
        <v>79</v>
      </c>
      <c r="E36" s="361"/>
      <c r="F36" s="362"/>
      <c r="G36" s="360" t="s">
        <v>80</v>
      </c>
      <c r="H36" s="361"/>
      <c r="I36" s="362"/>
      <c r="J36" s="388" t="s">
        <v>81</v>
      </c>
      <c r="K36" s="388"/>
      <c r="L36" s="388" t="s">
        <v>82</v>
      </c>
      <c r="M36" s="388"/>
      <c r="N36" s="388"/>
      <c r="O36" s="389"/>
    </row>
    <row r="37" spans="1:16" s="401" customFormat="1" ht="47.1" customHeight="1">
      <c r="A37" s="390">
        <v>1</v>
      </c>
      <c r="B37" s="458" t="s">
        <v>249</v>
      </c>
      <c r="C37" s="392"/>
      <c r="D37" s="393"/>
      <c r="E37" s="394"/>
      <c r="F37" s="392"/>
      <c r="G37" s="395"/>
      <c r="H37" s="394"/>
      <c r="I37" s="392"/>
      <c r="J37" s="396"/>
      <c r="K37" s="397">
        <f>SUM(K38,K44,K46)</f>
        <v>32162499</v>
      </c>
      <c r="L37" s="408"/>
      <c r="M37" s="408"/>
      <c r="N37" s="408"/>
      <c r="O37" s="409"/>
      <c r="P37" s="400"/>
    </row>
    <row r="38" spans="1:16" s="401" customFormat="1" ht="47.1" customHeight="1">
      <c r="A38" s="402"/>
      <c r="B38" s="403"/>
      <c r="C38" s="593"/>
      <c r="D38" s="395">
        <v>1</v>
      </c>
      <c r="E38" s="394" t="s">
        <v>94</v>
      </c>
      <c r="F38" s="405"/>
      <c r="G38" s="395"/>
      <c r="H38" s="394"/>
      <c r="I38" s="405"/>
      <c r="J38" s="406"/>
      <c r="K38" s="407">
        <f>SUM(K39,K41,K42,K43)</f>
        <v>31324172</v>
      </c>
      <c r="L38" s="408"/>
      <c r="M38" s="408"/>
      <c r="N38" s="408"/>
      <c r="O38" s="409"/>
      <c r="P38" s="400"/>
    </row>
    <row r="39" spans="1:16" s="401" customFormat="1" ht="47.1" customHeight="1" thickBot="1">
      <c r="A39" s="423"/>
      <c r="B39" s="424"/>
      <c r="C39" s="425"/>
      <c r="D39" s="426"/>
      <c r="E39" s="427"/>
      <c r="F39" s="428"/>
      <c r="G39" s="490">
        <v>1</v>
      </c>
      <c r="H39" s="427" t="s">
        <v>250</v>
      </c>
      <c r="I39" s="428"/>
      <c r="J39" s="430"/>
      <c r="K39" s="431">
        <v>22863767</v>
      </c>
      <c r="L39" s="432" t="s">
        <v>254</v>
      </c>
      <c r="M39" s="432"/>
      <c r="N39" s="432"/>
      <c r="O39" s="433"/>
      <c r="P39" s="400"/>
    </row>
    <row r="40" spans="1:16" ht="24.75" customHeight="1" thickBot="1">
      <c r="A40" s="378"/>
      <c r="B40" s="377"/>
      <c r="C40" s="378"/>
      <c r="D40" s="378"/>
      <c r="E40" s="377"/>
      <c r="F40" s="378"/>
      <c r="G40" s="378"/>
      <c r="H40" s="377"/>
      <c r="I40" s="378"/>
      <c r="J40" s="578"/>
      <c r="K40" s="379"/>
      <c r="L40" s="579"/>
      <c r="M40" s="579"/>
      <c r="N40" s="579"/>
      <c r="O40" s="578"/>
    </row>
    <row r="41" spans="1:16" s="401" customFormat="1" ht="47.1" customHeight="1">
      <c r="A41" s="464"/>
      <c r="B41" s="465"/>
      <c r="C41" s="598"/>
      <c r="D41" s="611"/>
      <c r="E41" s="518"/>
      <c r="F41" s="598"/>
      <c r="G41" s="470">
        <v>2</v>
      </c>
      <c r="H41" s="468" t="s">
        <v>251</v>
      </c>
      <c r="I41" s="599"/>
      <c r="J41" s="471"/>
      <c r="K41" s="472">
        <v>7982060</v>
      </c>
      <c r="L41" s="473" t="s">
        <v>488</v>
      </c>
      <c r="M41" s="473"/>
      <c r="N41" s="473"/>
      <c r="O41" s="474"/>
      <c r="P41" s="400"/>
    </row>
    <row r="42" spans="1:16" s="401" customFormat="1" ht="47.1" customHeight="1">
      <c r="A42" s="410"/>
      <c r="B42" s="411"/>
      <c r="C42" s="412"/>
      <c r="D42" s="417"/>
      <c r="E42" s="414"/>
      <c r="F42" s="412"/>
      <c r="G42" s="395">
        <v>3</v>
      </c>
      <c r="H42" s="418" t="s">
        <v>252</v>
      </c>
      <c r="I42" s="416"/>
      <c r="J42" s="406"/>
      <c r="K42" s="407">
        <v>253720</v>
      </c>
      <c r="L42" s="455" t="s">
        <v>257</v>
      </c>
      <c r="M42" s="455"/>
      <c r="N42" s="455"/>
      <c r="O42" s="505"/>
      <c r="P42" s="400"/>
    </row>
    <row r="43" spans="1:16" s="401" customFormat="1" ht="47.1" customHeight="1">
      <c r="A43" s="410"/>
      <c r="B43" s="411"/>
      <c r="C43" s="412"/>
      <c r="D43" s="419"/>
      <c r="E43" s="420"/>
      <c r="F43" s="421"/>
      <c r="G43" s="415">
        <v>4</v>
      </c>
      <c r="H43" s="420" t="s">
        <v>89</v>
      </c>
      <c r="I43" s="421"/>
      <c r="J43" s="422"/>
      <c r="K43" s="544">
        <v>224625</v>
      </c>
      <c r="L43" s="506" t="s">
        <v>256</v>
      </c>
      <c r="M43" s="506"/>
      <c r="N43" s="506"/>
      <c r="O43" s="507"/>
      <c r="P43" s="400"/>
    </row>
    <row r="44" spans="1:16" s="401" customFormat="1" ht="47.1" customHeight="1">
      <c r="A44" s="410"/>
      <c r="B44" s="411"/>
      <c r="C44" s="404"/>
      <c r="D44" s="415">
        <v>2</v>
      </c>
      <c r="E44" s="420" t="s">
        <v>95</v>
      </c>
      <c r="F44" s="557"/>
      <c r="G44" s="415"/>
      <c r="H44" s="420"/>
      <c r="I44" s="557"/>
      <c r="J44" s="422"/>
      <c r="K44" s="407">
        <f>SUM(K45)</f>
        <v>820327</v>
      </c>
      <c r="L44" s="408"/>
      <c r="M44" s="408"/>
      <c r="N44" s="408"/>
      <c r="O44" s="409"/>
      <c r="P44" s="400"/>
    </row>
    <row r="45" spans="1:16" s="401" customFormat="1" ht="47.1" customHeight="1">
      <c r="A45" s="410"/>
      <c r="B45" s="411"/>
      <c r="C45" s="412"/>
      <c r="D45" s="417"/>
      <c r="E45" s="414"/>
      <c r="F45" s="412"/>
      <c r="G45" s="476">
        <v>1</v>
      </c>
      <c r="H45" s="414" t="s">
        <v>95</v>
      </c>
      <c r="I45" s="412"/>
      <c r="J45" s="559"/>
      <c r="K45" s="544">
        <v>820327</v>
      </c>
      <c r="L45" s="482" t="s">
        <v>480</v>
      </c>
      <c r="M45" s="482"/>
      <c r="N45" s="482"/>
      <c r="O45" s="483"/>
      <c r="P45" s="400"/>
    </row>
    <row r="46" spans="1:16" s="401" customFormat="1" ht="47.1" customHeight="1">
      <c r="A46" s="410"/>
      <c r="B46" s="411"/>
      <c r="C46" s="404"/>
      <c r="D46" s="395">
        <v>3</v>
      </c>
      <c r="E46" s="394" t="s">
        <v>96</v>
      </c>
      <c r="F46" s="405"/>
      <c r="G46" s="395"/>
      <c r="H46" s="394"/>
      <c r="I46" s="405"/>
      <c r="J46" s="406"/>
      <c r="K46" s="407">
        <f>SUM(K47)</f>
        <v>18000</v>
      </c>
      <c r="L46" s="408"/>
      <c r="M46" s="408"/>
      <c r="N46" s="408"/>
      <c r="O46" s="409"/>
      <c r="P46" s="400"/>
    </row>
    <row r="47" spans="1:16" s="401" customFormat="1" ht="47.1" customHeight="1">
      <c r="A47" s="494"/>
      <c r="B47" s="600"/>
      <c r="C47" s="421"/>
      <c r="D47" s="594"/>
      <c r="E47" s="420"/>
      <c r="F47" s="421"/>
      <c r="G47" s="415">
        <v>1</v>
      </c>
      <c r="H47" s="394" t="s">
        <v>253</v>
      </c>
      <c r="I47" s="416"/>
      <c r="J47" s="406"/>
      <c r="K47" s="407">
        <v>18000</v>
      </c>
      <c r="L47" s="408" t="s">
        <v>258</v>
      </c>
      <c r="M47" s="408"/>
      <c r="N47" s="408"/>
      <c r="O47" s="409"/>
      <c r="P47" s="400"/>
    </row>
    <row r="48" spans="1:16" s="401" customFormat="1" ht="47.1" customHeight="1">
      <c r="A48" s="390">
        <v>2</v>
      </c>
      <c r="B48" s="458" t="s">
        <v>259</v>
      </c>
      <c r="C48" s="392"/>
      <c r="D48" s="393"/>
      <c r="E48" s="394"/>
      <c r="F48" s="392"/>
      <c r="G48" s="395"/>
      <c r="H48" s="394"/>
      <c r="I48" s="392"/>
      <c r="J48" s="396"/>
      <c r="K48" s="397">
        <f>SUM(K49,K52)</f>
        <v>2029661</v>
      </c>
      <c r="L48" s="408"/>
      <c r="M48" s="408"/>
      <c r="N48" s="408"/>
      <c r="O48" s="409"/>
      <c r="P48" s="400"/>
    </row>
    <row r="49" spans="1:16" s="401" customFormat="1" ht="47.1" customHeight="1">
      <c r="A49" s="402"/>
      <c r="B49" s="403"/>
      <c r="C49" s="593"/>
      <c r="D49" s="395">
        <v>1</v>
      </c>
      <c r="E49" s="394" t="s">
        <v>94</v>
      </c>
      <c r="F49" s="405"/>
      <c r="G49" s="395"/>
      <c r="H49" s="394"/>
      <c r="I49" s="405"/>
      <c r="J49" s="406"/>
      <c r="K49" s="407">
        <f>SUM(K50,K51)</f>
        <v>451740</v>
      </c>
      <c r="L49" s="408"/>
      <c r="M49" s="408"/>
      <c r="N49" s="408"/>
      <c r="O49" s="409"/>
      <c r="P49" s="400"/>
    </row>
    <row r="50" spans="1:16" s="401" customFormat="1" ht="47.1" customHeight="1">
      <c r="A50" s="410"/>
      <c r="B50" s="411"/>
      <c r="C50" s="412"/>
      <c r="D50" s="413"/>
      <c r="E50" s="445"/>
      <c r="F50" s="504"/>
      <c r="G50" s="415">
        <v>1</v>
      </c>
      <c r="H50" s="394" t="s">
        <v>250</v>
      </c>
      <c r="I50" s="416"/>
      <c r="J50" s="406"/>
      <c r="K50" s="407">
        <v>220000</v>
      </c>
      <c r="L50" s="408" t="s">
        <v>254</v>
      </c>
      <c r="M50" s="408"/>
      <c r="N50" s="408"/>
      <c r="O50" s="409"/>
      <c r="P50" s="400"/>
    </row>
    <row r="51" spans="1:16" s="401" customFormat="1" ht="47.1" customHeight="1">
      <c r="A51" s="410"/>
      <c r="B51" s="411"/>
      <c r="C51" s="404"/>
      <c r="D51" s="415"/>
      <c r="E51" s="420"/>
      <c r="F51" s="557"/>
      <c r="G51" s="395">
        <v>2</v>
      </c>
      <c r="H51" s="394" t="s">
        <v>251</v>
      </c>
      <c r="I51" s="405"/>
      <c r="J51" s="406"/>
      <c r="K51" s="407">
        <v>231740</v>
      </c>
      <c r="L51" s="408" t="s">
        <v>255</v>
      </c>
      <c r="M51" s="408"/>
      <c r="N51" s="408"/>
      <c r="O51" s="409"/>
      <c r="P51" s="400"/>
    </row>
    <row r="52" spans="1:16" s="401" customFormat="1" ht="47.1" customHeight="1" thickBot="1">
      <c r="A52" s="423"/>
      <c r="B52" s="424"/>
      <c r="C52" s="548"/>
      <c r="D52" s="490">
        <v>2</v>
      </c>
      <c r="E52" s="460" t="s">
        <v>95</v>
      </c>
      <c r="F52" s="548"/>
      <c r="G52" s="490"/>
      <c r="H52" s="427"/>
      <c r="I52" s="604"/>
      <c r="J52" s="430"/>
      <c r="K52" s="431">
        <f>SUM(K54,K55)</f>
        <v>1577921</v>
      </c>
      <c r="L52" s="432"/>
      <c r="M52" s="432"/>
      <c r="N52" s="432"/>
      <c r="O52" s="433"/>
      <c r="P52" s="400"/>
    </row>
    <row r="53" spans="1:16" ht="47.1" customHeight="1">
      <c r="A53" s="434" t="s">
        <v>78</v>
      </c>
      <c r="B53" s="435"/>
      <c r="C53" s="606"/>
      <c r="D53" s="437" t="s">
        <v>79</v>
      </c>
      <c r="E53" s="438"/>
      <c r="F53" s="607"/>
      <c r="G53" s="437" t="s">
        <v>80</v>
      </c>
      <c r="H53" s="438"/>
      <c r="I53" s="607"/>
      <c r="J53" s="439" t="s">
        <v>81</v>
      </c>
      <c r="K53" s="439"/>
      <c r="L53" s="439" t="s">
        <v>82</v>
      </c>
      <c r="M53" s="439"/>
      <c r="N53" s="439"/>
      <c r="O53" s="440"/>
    </row>
    <row r="54" spans="1:16" s="401" customFormat="1" ht="47.1" customHeight="1">
      <c r="A54" s="410"/>
      <c r="B54" s="411"/>
      <c r="C54" s="412"/>
      <c r="D54" s="413"/>
      <c r="E54" s="445"/>
      <c r="F54" s="504"/>
      <c r="G54" s="395">
        <v>1</v>
      </c>
      <c r="H54" s="418" t="s">
        <v>260</v>
      </c>
      <c r="I54" s="416"/>
      <c r="J54" s="406"/>
      <c r="K54" s="407">
        <v>1488046</v>
      </c>
      <c r="L54" s="408" t="s">
        <v>480</v>
      </c>
      <c r="M54" s="408"/>
      <c r="N54" s="408"/>
      <c r="O54" s="409"/>
      <c r="P54" s="400"/>
    </row>
    <row r="55" spans="1:16" s="401" customFormat="1" ht="47.1" customHeight="1">
      <c r="A55" s="494"/>
      <c r="B55" s="600"/>
      <c r="C55" s="421"/>
      <c r="D55" s="419"/>
      <c r="E55" s="420"/>
      <c r="F55" s="421"/>
      <c r="G55" s="415">
        <v>2</v>
      </c>
      <c r="H55" s="457" t="s">
        <v>261</v>
      </c>
      <c r="I55" s="421"/>
      <c r="J55" s="422"/>
      <c r="K55" s="544">
        <v>89875</v>
      </c>
      <c r="L55" s="482" t="s">
        <v>480</v>
      </c>
      <c r="M55" s="482"/>
      <c r="N55" s="482"/>
      <c r="O55" s="483"/>
      <c r="P55" s="400"/>
    </row>
    <row r="56" spans="1:16" s="401" customFormat="1" ht="47.1" customHeight="1">
      <c r="A56" s="497">
        <v>3</v>
      </c>
      <c r="B56" s="498" t="s">
        <v>262</v>
      </c>
      <c r="C56" s="499"/>
      <c r="D56" s="500"/>
      <c r="E56" s="420"/>
      <c r="F56" s="499"/>
      <c r="G56" s="415"/>
      <c r="H56" s="420"/>
      <c r="I56" s="499"/>
      <c r="J56" s="481"/>
      <c r="K56" s="501">
        <f>SUM(K57,K60)</f>
        <v>2335165</v>
      </c>
      <c r="L56" s="482"/>
      <c r="M56" s="482"/>
      <c r="N56" s="482"/>
      <c r="O56" s="483"/>
      <c r="P56" s="400"/>
    </row>
    <row r="57" spans="1:16" s="401" customFormat="1" ht="47.1" customHeight="1">
      <c r="A57" s="402"/>
      <c r="B57" s="403"/>
      <c r="C57" s="593"/>
      <c r="D57" s="395">
        <v>1</v>
      </c>
      <c r="E57" s="394" t="s">
        <v>94</v>
      </c>
      <c r="F57" s="405"/>
      <c r="G57" s="395"/>
      <c r="H57" s="394"/>
      <c r="I57" s="405"/>
      <c r="J57" s="406"/>
      <c r="K57" s="407">
        <f>SUM(K58:K59)</f>
        <v>410000</v>
      </c>
      <c r="L57" s="408"/>
      <c r="M57" s="408"/>
      <c r="N57" s="408"/>
      <c r="O57" s="409"/>
      <c r="P57" s="400"/>
    </row>
    <row r="58" spans="1:16" s="401" customFormat="1" ht="47.1" customHeight="1">
      <c r="A58" s="410"/>
      <c r="B58" s="411"/>
      <c r="C58" s="404"/>
      <c r="D58" s="476"/>
      <c r="E58" s="414"/>
      <c r="F58" s="404"/>
      <c r="G58" s="415">
        <v>1</v>
      </c>
      <c r="H58" s="420" t="s">
        <v>250</v>
      </c>
      <c r="I58" s="421"/>
      <c r="J58" s="422"/>
      <c r="K58" s="544">
        <v>10000</v>
      </c>
      <c r="L58" s="482" t="s">
        <v>254</v>
      </c>
      <c r="M58" s="482"/>
      <c r="N58" s="482"/>
      <c r="O58" s="483"/>
      <c r="P58" s="400"/>
    </row>
    <row r="59" spans="1:16" s="401" customFormat="1" ht="47.1" customHeight="1">
      <c r="A59" s="410"/>
      <c r="B59" s="411"/>
      <c r="C59" s="412"/>
      <c r="D59" s="395"/>
      <c r="E59" s="394"/>
      <c r="F59" s="416"/>
      <c r="G59" s="415">
        <v>2</v>
      </c>
      <c r="H59" s="420" t="s">
        <v>570</v>
      </c>
      <c r="I59" s="421"/>
      <c r="J59" s="422"/>
      <c r="K59" s="544">
        <v>400000</v>
      </c>
      <c r="L59" s="482" t="s">
        <v>623</v>
      </c>
      <c r="M59" s="482"/>
      <c r="N59" s="482"/>
      <c r="O59" s="483"/>
      <c r="P59" s="400"/>
    </row>
    <row r="60" spans="1:16" s="401" customFormat="1" ht="47.1" customHeight="1">
      <c r="A60" s="410"/>
      <c r="B60" s="411"/>
      <c r="C60" s="404"/>
      <c r="D60" s="415">
        <v>2</v>
      </c>
      <c r="E60" s="420" t="s">
        <v>95</v>
      </c>
      <c r="F60" s="557"/>
      <c r="G60" s="415"/>
      <c r="H60" s="420"/>
      <c r="I60" s="557"/>
      <c r="J60" s="422"/>
      <c r="K60" s="407">
        <f>SUM(K61)</f>
        <v>1925165</v>
      </c>
      <c r="L60" s="408"/>
      <c r="M60" s="408"/>
      <c r="N60" s="408"/>
      <c r="O60" s="409"/>
      <c r="P60" s="400"/>
    </row>
    <row r="61" spans="1:16" s="401" customFormat="1" ht="47.1" customHeight="1">
      <c r="A61" s="494"/>
      <c r="B61" s="600"/>
      <c r="C61" s="421"/>
      <c r="D61" s="594"/>
      <c r="E61" s="420"/>
      <c r="F61" s="421"/>
      <c r="G61" s="415">
        <v>1</v>
      </c>
      <c r="H61" s="394" t="s">
        <v>95</v>
      </c>
      <c r="I61" s="416"/>
      <c r="J61" s="406"/>
      <c r="K61" s="407">
        <v>1925165</v>
      </c>
      <c r="L61" s="408" t="s">
        <v>480</v>
      </c>
      <c r="M61" s="408"/>
      <c r="N61" s="408"/>
      <c r="O61" s="409"/>
      <c r="P61" s="400"/>
    </row>
    <row r="62" spans="1:16" s="529" customFormat="1" ht="45" customHeight="1">
      <c r="A62" s="612" t="s">
        <v>204</v>
      </c>
      <c r="B62" s="613"/>
      <c r="C62" s="613"/>
      <c r="D62" s="613"/>
      <c r="E62" s="613"/>
      <c r="F62" s="613"/>
      <c r="G62" s="613"/>
      <c r="H62" s="613"/>
      <c r="I62" s="614"/>
      <c r="J62" s="422"/>
      <c r="K62" s="501">
        <f>SUM(K37,K48,K56)</f>
        <v>36527325</v>
      </c>
      <c r="L62" s="527"/>
      <c r="M62" s="527"/>
      <c r="N62" s="527"/>
      <c r="O62" s="528"/>
    </row>
    <row r="63" spans="1:16" s="401" customFormat="1" ht="47.1" customHeight="1">
      <c r="A63" s="410"/>
      <c r="B63" s="446"/>
      <c r="C63" s="475"/>
      <c r="D63" s="475"/>
      <c r="E63" s="414"/>
      <c r="F63" s="475"/>
      <c r="G63" s="475"/>
      <c r="H63" s="414"/>
      <c r="I63" s="475"/>
      <c r="J63" s="615"/>
      <c r="K63" s="616"/>
      <c r="L63" s="617"/>
      <c r="M63" s="617"/>
      <c r="N63" s="617"/>
      <c r="O63" s="618"/>
      <c r="P63" s="400"/>
    </row>
    <row r="64" spans="1:16" s="401" customFormat="1" ht="47.1" customHeight="1" thickBot="1">
      <c r="A64" s="423"/>
      <c r="B64" s="619"/>
      <c r="C64" s="511"/>
      <c r="D64" s="511"/>
      <c r="E64" s="460"/>
      <c r="F64" s="511"/>
      <c r="G64" s="549"/>
      <c r="H64" s="460"/>
      <c r="I64" s="511"/>
      <c r="J64" s="620"/>
      <c r="K64" s="621"/>
      <c r="L64" s="622"/>
      <c r="M64" s="622"/>
      <c r="N64" s="622"/>
      <c r="O64" s="623"/>
      <c r="P64" s="400"/>
    </row>
    <row r="65" spans="1:16" s="401" customFormat="1" ht="47.1" customHeight="1">
      <c r="A65" s="575"/>
      <c r="B65" s="485"/>
      <c r="C65" s="475"/>
      <c r="D65" s="475"/>
      <c r="E65" s="414"/>
      <c r="F65" s="475"/>
      <c r="G65" s="475"/>
      <c r="H65" s="414"/>
      <c r="I65" s="475"/>
      <c r="J65" s="624"/>
      <c r="K65" s="616"/>
      <c r="L65" s="617"/>
      <c r="M65" s="617"/>
      <c r="N65" s="617"/>
      <c r="O65" s="617"/>
      <c r="P65" s="400"/>
    </row>
    <row r="66" spans="1:16" ht="27" customHeight="1"/>
    <row r="67" spans="1:16" ht="48" customHeight="1">
      <c r="A67" s="378"/>
      <c r="B67" s="377"/>
      <c r="C67" s="378"/>
      <c r="D67" s="378"/>
      <c r="E67" s="377"/>
      <c r="F67" s="378"/>
      <c r="G67" s="378"/>
      <c r="H67" s="377"/>
      <c r="I67" s="378"/>
      <c r="J67" s="578"/>
      <c r="K67" s="379"/>
      <c r="L67" s="579"/>
      <c r="M67" s="579"/>
      <c r="N67" s="579"/>
      <c r="O67" s="578"/>
    </row>
    <row r="68" spans="1:16" ht="48" customHeight="1">
      <c r="A68" s="378"/>
      <c r="B68" s="377"/>
      <c r="C68" s="378"/>
      <c r="D68" s="378"/>
      <c r="E68" s="377"/>
      <c r="F68" s="378"/>
      <c r="G68" s="378"/>
      <c r="H68" s="377"/>
      <c r="I68" s="378"/>
      <c r="J68" s="578"/>
      <c r="K68" s="379"/>
      <c r="L68" s="579"/>
      <c r="M68" s="579"/>
      <c r="N68" s="579"/>
      <c r="O68" s="578"/>
    </row>
  </sheetData>
  <mergeCells count="79">
    <mergeCell ref="L14:O14"/>
    <mergeCell ref="L62:O62"/>
    <mergeCell ref="L48:O48"/>
    <mergeCell ref="L49:O49"/>
    <mergeCell ref="L50:O50"/>
    <mergeCell ref="L51:O51"/>
    <mergeCell ref="L44:O44"/>
    <mergeCell ref="L45:O45"/>
    <mergeCell ref="L46:O46"/>
    <mergeCell ref="L47:O47"/>
    <mergeCell ref="L32:O32"/>
    <mergeCell ref="L33:O33"/>
    <mergeCell ref="L34:O34"/>
    <mergeCell ref="A62:I62"/>
    <mergeCell ref="L60:O60"/>
    <mergeCell ref="L61:O61"/>
    <mergeCell ref="L59:O59"/>
    <mergeCell ref="L52:O52"/>
    <mergeCell ref="L54:O54"/>
    <mergeCell ref="L56:O56"/>
    <mergeCell ref="L57:O57"/>
    <mergeCell ref="L55:O55"/>
    <mergeCell ref="A53:C53"/>
    <mergeCell ref="D53:F53"/>
    <mergeCell ref="G53:I53"/>
    <mergeCell ref="J53:K53"/>
    <mergeCell ref="L53:O53"/>
    <mergeCell ref="L58:O58"/>
    <mergeCell ref="D36:F36"/>
    <mergeCell ref="G36:I36"/>
    <mergeCell ref="J36:K36"/>
    <mergeCell ref="L36:O36"/>
    <mergeCell ref="L37:O37"/>
    <mergeCell ref="A34:I34"/>
    <mergeCell ref="L26:O26"/>
    <mergeCell ref="L28:O28"/>
    <mergeCell ref="L30:O30"/>
    <mergeCell ref="L31:O31"/>
    <mergeCell ref="A28:C28"/>
    <mergeCell ref="D28:F28"/>
    <mergeCell ref="G28:I28"/>
    <mergeCell ref="J28:K28"/>
    <mergeCell ref="L27:O27"/>
    <mergeCell ref="L29:O29"/>
    <mergeCell ref="A3:O3"/>
    <mergeCell ref="A4:O4"/>
    <mergeCell ref="A5:C5"/>
    <mergeCell ref="D5:F5"/>
    <mergeCell ref="G5:I5"/>
    <mergeCell ref="J5:K5"/>
    <mergeCell ref="L5:O5"/>
    <mergeCell ref="L65:O65"/>
    <mergeCell ref="L25:O25"/>
    <mergeCell ref="L21:O21"/>
    <mergeCell ref="L16:O16"/>
    <mergeCell ref="L18:O18"/>
    <mergeCell ref="L19:O19"/>
    <mergeCell ref="L24:O24"/>
    <mergeCell ref="L17:O17"/>
    <mergeCell ref="L20:O20"/>
    <mergeCell ref="L22:O22"/>
    <mergeCell ref="L23:O23"/>
    <mergeCell ref="L43:O43"/>
    <mergeCell ref="A35:O35"/>
    <mergeCell ref="A36:C36"/>
    <mergeCell ref="L63:O63"/>
    <mergeCell ref="L64:O64"/>
    <mergeCell ref="L6:O6"/>
    <mergeCell ref="L7:O7"/>
    <mergeCell ref="L9:O9"/>
    <mergeCell ref="L8:O8"/>
    <mergeCell ref="L10:O10"/>
    <mergeCell ref="L38:O38"/>
    <mergeCell ref="L39:O39"/>
    <mergeCell ref="L41:O41"/>
    <mergeCell ref="L42:O42"/>
    <mergeCell ref="L11:O11"/>
    <mergeCell ref="L12:O12"/>
    <mergeCell ref="L13:O13"/>
  </mergeCells>
  <phoneticPr fontId="4"/>
  <printOptions horizontalCentered="1" verticalCentered="1"/>
  <pageMargins left="0.47244094488188981" right="0.39370078740157483" top="0.39370078740157483" bottom="0.39370078740157483" header="0.51181102362204722" footer="0.51181102362204722"/>
  <pageSetup paperSize="9" scale="96" fitToHeight="0" orientation="landscape" blackAndWhite="1" r:id="rId1"/>
  <headerFooter alignWithMargins="0"/>
  <rowBreaks count="5" manualBreakCount="5">
    <brk id="15" max="14" man="1"/>
    <brk id="27" max="14" man="1"/>
    <brk id="40" max="14" man="1"/>
    <brk id="52" max="14" man="1"/>
    <brk id="6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showGridLines="0" view="pageBreakPreview" zoomScaleNormal="100" zoomScaleSheetLayoutView="100" workbookViewId="0">
      <selection sqref="A1:M1"/>
    </sheetView>
  </sheetViews>
  <sheetFormatPr defaultRowHeight="13.5"/>
  <cols>
    <col min="1" max="1" width="4.375" style="710" customWidth="1"/>
    <col min="2" max="2" width="5" style="710" customWidth="1"/>
    <col min="3" max="3" width="3.75" style="710" customWidth="1"/>
    <col min="4" max="4" width="1.75" style="710" customWidth="1"/>
    <col min="5" max="9" width="19" style="710" customWidth="1"/>
    <col min="10" max="10" width="3.875" style="710" customWidth="1"/>
    <col min="11" max="11" width="18.125" style="711" bestFit="1" customWidth="1"/>
    <col min="12" max="12" width="6.625" style="711" customWidth="1"/>
    <col min="13" max="13" width="8.875" style="710" customWidth="1"/>
    <col min="14" max="257" width="9" style="646"/>
    <col min="258" max="258" width="8.125" style="646" customWidth="1"/>
    <col min="259" max="259" width="4" style="646" customWidth="1"/>
    <col min="260" max="260" width="2.5" style="646" customWidth="1"/>
    <col min="261" max="261" width="3.5" style="646" customWidth="1"/>
    <col min="262" max="266" width="19" style="646" customWidth="1"/>
    <col min="267" max="267" width="18.625" style="646" customWidth="1"/>
    <col min="268" max="268" width="5" style="646" customWidth="1"/>
    <col min="269" max="269" width="8.125" style="646" customWidth="1"/>
    <col min="270" max="513" width="9" style="646"/>
    <col min="514" max="514" width="8.125" style="646" customWidth="1"/>
    <col min="515" max="515" width="4" style="646" customWidth="1"/>
    <col min="516" max="516" width="2.5" style="646" customWidth="1"/>
    <col min="517" max="517" width="3.5" style="646" customWidth="1"/>
    <col min="518" max="522" width="19" style="646" customWidth="1"/>
    <col min="523" max="523" width="18.625" style="646" customWidth="1"/>
    <col min="524" max="524" width="5" style="646" customWidth="1"/>
    <col min="525" max="525" width="8.125" style="646" customWidth="1"/>
    <col min="526" max="769" width="9" style="646"/>
    <col min="770" max="770" width="8.125" style="646" customWidth="1"/>
    <col min="771" max="771" width="4" style="646" customWidth="1"/>
    <col min="772" max="772" width="2.5" style="646" customWidth="1"/>
    <col min="773" max="773" width="3.5" style="646" customWidth="1"/>
    <col min="774" max="778" width="19" style="646" customWidth="1"/>
    <col min="779" max="779" width="18.625" style="646" customWidth="1"/>
    <col min="780" max="780" width="5" style="646" customWidth="1"/>
    <col min="781" max="781" width="8.125" style="646" customWidth="1"/>
    <col min="782" max="1025" width="9" style="646"/>
    <col min="1026" max="1026" width="8.125" style="646" customWidth="1"/>
    <col min="1027" max="1027" width="4" style="646" customWidth="1"/>
    <col min="1028" max="1028" width="2.5" style="646" customWidth="1"/>
    <col min="1029" max="1029" width="3.5" style="646" customWidth="1"/>
    <col min="1030" max="1034" width="19" style="646" customWidth="1"/>
    <col min="1035" max="1035" width="18.625" style="646" customWidth="1"/>
    <col min="1036" max="1036" width="5" style="646" customWidth="1"/>
    <col min="1037" max="1037" width="8.125" style="646" customWidth="1"/>
    <col min="1038" max="1281" width="9" style="646"/>
    <col min="1282" max="1282" width="8.125" style="646" customWidth="1"/>
    <col min="1283" max="1283" width="4" style="646" customWidth="1"/>
    <col min="1284" max="1284" width="2.5" style="646" customWidth="1"/>
    <col min="1285" max="1285" width="3.5" style="646" customWidth="1"/>
    <col min="1286" max="1290" width="19" style="646" customWidth="1"/>
    <col min="1291" max="1291" width="18.625" style="646" customWidth="1"/>
    <col min="1292" max="1292" width="5" style="646" customWidth="1"/>
    <col min="1293" max="1293" width="8.125" style="646" customWidth="1"/>
    <col min="1294" max="1537" width="9" style="646"/>
    <col min="1538" max="1538" width="8.125" style="646" customWidth="1"/>
    <col min="1539" max="1539" width="4" style="646" customWidth="1"/>
    <col min="1540" max="1540" width="2.5" style="646" customWidth="1"/>
    <col min="1541" max="1541" width="3.5" style="646" customWidth="1"/>
    <col min="1542" max="1546" width="19" style="646" customWidth="1"/>
    <col min="1547" max="1547" width="18.625" style="646" customWidth="1"/>
    <col min="1548" max="1548" width="5" style="646" customWidth="1"/>
    <col min="1549" max="1549" width="8.125" style="646" customWidth="1"/>
    <col min="1550" max="1793" width="9" style="646"/>
    <col min="1794" max="1794" width="8.125" style="646" customWidth="1"/>
    <col min="1795" max="1795" width="4" style="646" customWidth="1"/>
    <col min="1796" max="1796" width="2.5" style="646" customWidth="1"/>
    <col min="1797" max="1797" width="3.5" style="646" customWidth="1"/>
    <col min="1798" max="1802" width="19" style="646" customWidth="1"/>
    <col min="1803" max="1803" width="18.625" style="646" customWidth="1"/>
    <col min="1804" max="1804" width="5" style="646" customWidth="1"/>
    <col min="1805" max="1805" width="8.125" style="646" customWidth="1"/>
    <col min="1806" max="2049" width="9" style="646"/>
    <col min="2050" max="2050" width="8.125" style="646" customWidth="1"/>
    <col min="2051" max="2051" width="4" style="646" customWidth="1"/>
    <col min="2052" max="2052" width="2.5" style="646" customWidth="1"/>
    <col min="2053" max="2053" width="3.5" style="646" customWidth="1"/>
    <col min="2054" max="2058" width="19" style="646" customWidth="1"/>
    <col min="2059" max="2059" width="18.625" style="646" customWidth="1"/>
    <col min="2060" max="2060" width="5" style="646" customWidth="1"/>
    <col min="2061" max="2061" width="8.125" style="646" customWidth="1"/>
    <col min="2062" max="2305" width="9" style="646"/>
    <col min="2306" max="2306" width="8.125" style="646" customWidth="1"/>
    <col min="2307" max="2307" width="4" style="646" customWidth="1"/>
    <col min="2308" max="2308" width="2.5" style="646" customWidth="1"/>
    <col min="2309" max="2309" width="3.5" style="646" customWidth="1"/>
    <col min="2310" max="2314" width="19" style="646" customWidth="1"/>
    <col min="2315" max="2315" width="18.625" style="646" customWidth="1"/>
    <col min="2316" max="2316" width="5" style="646" customWidth="1"/>
    <col min="2317" max="2317" width="8.125" style="646" customWidth="1"/>
    <col min="2318" max="2561" width="9" style="646"/>
    <col min="2562" max="2562" width="8.125" style="646" customWidth="1"/>
    <col min="2563" max="2563" width="4" style="646" customWidth="1"/>
    <col min="2564" max="2564" width="2.5" style="646" customWidth="1"/>
    <col min="2565" max="2565" width="3.5" style="646" customWidth="1"/>
    <col min="2566" max="2570" width="19" style="646" customWidth="1"/>
    <col min="2571" max="2571" width="18.625" style="646" customWidth="1"/>
    <col min="2572" max="2572" width="5" style="646" customWidth="1"/>
    <col min="2573" max="2573" width="8.125" style="646" customWidth="1"/>
    <col min="2574" max="2817" width="9" style="646"/>
    <col min="2818" max="2818" width="8.125" style="646" customWidth="1"/>
    <col min="2819" max="2819" width="4" style="646" customWidth="1"/>
    <col min="2820" max="2820" width="2.5" style="646" customWidth="1"/>
    <col min="2821" max="2821" width="3.5" style="646" customWidth="1"/>
    <col min="2822" max="2826" width="19" style="646" customWidth="1"/>
    <col min="2827" max="2827" width="18.625" style="646" customWidth="1"/>
    <col min="2828" max="2828" width="5" style="646" customWidth="1"/>
    <col min="2829" max="2829" width="8.125" style="646" customWidth="1"/>
    <col min="2830" max="3073" width="9" style="646"/>
    <col min="3074" max="3074" width="8.125" style="646" customWidth="1"/>
    <col min="3075" max="3075" width="4" style="646" customWidth="1"/>
    <col min="3076" max="3076" width="2.5" style="646" customWidth="1"/>
    <col min="3077" max="3077" width="3.5" style="646" customWidth="1"/>
    <col min="3078" max="3082" width="19" style="646" customWidth="1"/>
    <col min="3083" max="3083" width="18.625" style="646" customWidth="1"/>
    <col min="3084" max="3084" width="5" style="646" customWidth="1"/>
    <col min="3085" max="3085" width="8.125" style="646" customWidth="1"/>
    <col min="3086" max="3329" width="9" style="646"/>
    <col min="3330" max="3330" width="8.125" style="646" customWidth="1"/>
    <col min="3331" max="3331" width="4" style="646" customWidth="1"/>
    <col min="3332" max="3332" width="2.5" style="646" customWidth="1"/>
    <col min="3333" max="3333" width="3.5" style="646" customWidth="1"/>
    <col min="3334" max="3338" width="19" style="646" customWidth="1"/>
    <col min="3339" max="3339" width="18.625" style="646" customWidth="1"/>
    <col min="3340" max="3340" width="5" style="646" customWidth="1"/>
    <col min="3341" max="3341" width="8.125" style="646" customWidth="1"/>
    <col min="3342" max="3585" width="9" style="646"/>
    <col min="3586" max="3586" width="8.125" style="646" customWidth="1"/>
    <col min="3587" max="3587" width="4" style="646" customWidth="1"/>
    <col min="3588" max="3588" width="2.5" style="646" customWidth="1"/>
    <col min="3589" max="3589" width="3.5" style="646" customWidth="1"/>
    <col min="3590" max="3594" width="19" style="646" customWidth="1"/>
    <col min="3595" max="3595" width="18.625" style="646" customWidth="1"/>
    <col min="3596" max="3596" width="5" style="646" customWidth="1"/>
    <col min="3597" max="3597" width="8.125" style="646" customWidth="1"/>
    <col min="3598" max="3841" width="9" style="646"/>
    <col min="3842" max="3842" width="8.125" style="646" customWidth="1"/>
    <col min="3843" max="3843" width="4" style="646" customWidth="1"/>
    <col min="3844" max="3844" width="2.5" style="646" customWidth="1"/>
    <col min="3845" max="3845" width="3.5" style="646" customWidth="1"/>
    <col min="3846" max="3850" width="19" style="646" customWidth="1"/>
    <col min="3851" max="3851" width="18.625" style="646" customWidth="1"/>
    <col min="3852" max="3852" width="5" style="646" customWidth="1"/>
    <col min="3853" max="3853" width="8.125" style="646" customWidth="1"/>
    <col min="3854" max="4097" width="9" style="646"/>
    <col min="4098" max="4098" width="8.125" style="646" customWidth="1"/>
    <col min="4099" max="4099" width="4" style="646" customWidth="1"/>
    <col min="4100" max="4100" width="2.5" style="646" customWidth="1"/>
    <col min="4101" max="4101" width="3.5" style="646" customWidth="1"/>
    <col min="4102" max="4106" width="19" style="646" customWidth="1"/>
    <col min="4107" max="4107" width="18.625" style="646" customWidth="1"/>
    <col min="4108" max="4108" width="5" style="646" customWidth="1"/>
    <col min="4109" max="4109" width="8.125" style="646" customWidth="1"/>
    <col min="4110" max="4353" width="9" style="646"/>
    <col min="4354" max="4354" width="8.125" style="646" customWidth="1"/>
    <col min="4355" max="4355" width="4" style="646" customWidth="1"/>
    <col min="4356" max="4356" width="2.5" style="646" customWidth="1"/>
    <col min="4357" max="4357" width="3.5" style="646" customWidth="1"/>
    <col min="4358" max="4362" width="19" style="646" customWidth="1"/>
    <col min="4363" max="4363" width="18.625" style="646" customWidth="1"/>
    <col min="4364" max="4364" width="5" style="646" customWidth="1"/>
    <col min="4365" max="4365" width="8.125" style="646" customWidth="1"/>
    <col min="4366" max="4609" width="9" style="646"/>
    <col min="4610" max="4610" width="8.125" style="646" customWidth="1"/>
    <col min="4611" max="4611" width="4" style="646" customWidth="1"/>
    <col min="4612" max="4612" width="2.5" style="646" customWidth="1"/>
    <col min="4613" max="4613" width="3.5" style="646" customWidth="1"/>
    <col min="4614" max="4618" width="19" style="646" customWidth="1"/>
    <col min="4619" max="4619" width="18.625" style="646" customWidth="1"/>
    <col min="4620" max="4620" width="5" style="646" customWidth="1"/>
    <col min="4621" max="4621" width="8.125" style="646" customWidth="1"/>
    <col min="4622" max="4865" width="9" style="646"/>
    <col min="4866" max="4866" width="8.125" style="646" customWidth="1"/>
    <col min="4867" max="4867" width="4" style="646" customWidth="1"/>
    <col min="4868" max="4868" width="2.5" style="646" customWidth="1"/>
    <col min="4869" max="4869" width="3.5" style="646" customWidth="1"/>
    <col min="4870" max="4874" width="19" style="646" customWidth="1"/>
    <col min="4875" max="4875" width="18.625" style="646" customWidth="1"/>
    <col min="4876" max="4876" width="5" style="646" customWidth="1"/>
    <col min="4877" max="4877" width="8.125" style="646" customWidth="1"/>
    <col min="4878" max="5121" width="9" style="646"/>
    <col min="5122" max="5122" width="8.125" style="646" customWidth="1"/>
    <col min="5123" max="5123" width="4" style="646" customWidth="1"/>
    <col min="5124" max="5124" width="2.5" style="646" customWidth="1"/>
    <col min="5125" max="5125" width="3.5" style="646" customWidth="1"/>
    <col min="5126" max="5130" width="19" style="646" customWidth="1"/>
    <col min="5131" max="5131" width="18.625" style="646" customWidth="1"/>
    <col min="5132" max="5132" width="5" style="646" customWidth="1"/>
    <col min="5133" max="5133" width="8.125" style="646" customWidth="1"/>
    <col min="5134" max="5377" width="9" style="646"/>
    <col min="5378" max="5378" width="8.125" style="646" customWidth="1"/>
    <col min="5379" max="5379" width="4" style="646" customWidth="1"/>
    <col min="5380" max="5380" width="2.5" style="646" customWidth="1"/>
    <col min="5381" max="5381" width="3.5" style="646" customWidth="1"/>
    <col min="5382" max="5386" width="19" style="646" customWidth="1"/>
    <col min="5387" max="5387" width="18.625" style="646" customWidth="1"/>
    <col min="5388" max="5388" width="5" style="646" customWidth="1"/>
    <col min="5389" max="5389" width="8.125" style="646" customWidth="1"/>
    <col min="5390" max="5633" width="9" style="646"/>
    <col min="5634" max="5634" width="8.125" style="646" customWidth="1"/>
    <col min="5635" max="5635" width="4" style="646" customWidth="1"/>
    <col min="5636" max="5636" width="2.5" style="646" customWidth="1"/>
    <col min="5637" max="5637" width="3.5" style="646" customWidth="1"/>
    <col min="5638" max="5642" width="19" style="646" customWidth="1"/>
    <col min="5643" max="5643" width="18.625" style="646" customWidth="1"/>
    <col min="5644" max="5644" width="5" style="646" customWidth="1"/>
    <col min="5645" max="5645" width="8.125" style="646" customWidth="1"/>
    <col min="5646" max="5889" width="9" style="646"/>
    <col min="5890" max="5890" width="8.125" style="646" customWidth="1"/>
    <col min="5891" max="5891" width="4" style="646" customWidth="1"/>
    <col min="5892" max="5892" width="2.5" style="646" customWidth="1"/>
    <col min="5893" max="5893" width="3.5" style="646" customWidth="1"/>
    <col min="5894" max="5898" width="19" style="646" customWidth="1"/>
    <col min="5899" max="5899" width="18.625" style="646" customWidth="1"/>
    <col min="5900" max="5900" width="5" style="646" customWidth="1"/>
    <col min="5901" max="5901" width="8.125" style="646" customWidth="1"/>
    <col min="5902" max="6145" width="9" style="646"/>
    <col min="6146" max="6146" width="8.125" style="646" customWidth="1"/>
    <col min="6147" max="6147" width="4" style="646" customWidth="1"/>
    <col min="6148" max="6148" width="2.5" style="646" customWidth="1"/>
    <col min="6149" max="6149" width="3.5" style="646" customWidth="1"/>
    <col min="6150" max="6154" width="19" style="646" customWidth="1"/>
    <col min="6155" max="6155" width="18.625" style="646" customWidth="1"/>
    <col min="6156" max="6156" width="5" style="646" customWidth="1"/>
    <col min="6157" max="6157" width="8.125" style="646" customWidth="1"/>
    <col min="6158" max="6401" width="9" style="646"/>
    <col min="6402" max="6402" width="8.125" style="646" customWidth="1"/>
    <col min="6403" max="6403" width="4" style="646" customWidth="1"/>
    <col min="6404" max="6404" width="2.5" style="646" customWidth="1"/>
    <col min="6405" max="6405" width="3.5" style="646" customWidth="1"/>
    <col min="6406" max="6410" width="19" style="646" customWidth="1"/>
    <col min="6411" max="6411" width="18.625" style="646" customWidth="1"/>
    <col min="6412" max="6412" width="5" style="646" customWidth="1"/>
    <col min="6413" max="6413" width="8.125" style="646" customWidth="1"/>
    <col min="6414" max="6657" width="9" style="646"/>
    <col min="6658" max="6658" width="8.125" style="646" customWidth="1"/>
    <col min="6659" max="6659" width="4" style="646" customWidth="1"/>
    <col min="6660" max="6660" width="2.5" style="646" customWidth="1"/>
    <col min="6661" max="6661" width="3.5" style="646" customWidth="1"/>
    <col min="6662" max="6666" width="19" style="646" customWidth="1"/>
    <col min="6667" max="6667" width="18.625" style="646" customWidth="1"/>
    <col min="6668" max="6668" width="5" style="646" customWidth="1"/>
    <col min="6669" max="6669" width="8.125" style="646" customWidth="1"/>
    <col min="6670" max="6913" width="9" style="646"/>
    <col min="6914" max="6914" width="8.125" style="646" customWidth="1"/>
    <col min="6915" max="6915" width="4" style="646" customWidth="1"/>
    <col min="6916" max="6916" width="2.5" style="646" customWidth="1"/>
    <col min="6917" max="6917" width="3.5" style="646" customWidth="1"/>
    <col min="6918" max="6922" width="19" style="646" customWidth="1"/>
    <col min="6923" max="6923" width="18.625" style="646" customWidth="1"/>
    <col min="6924" max="6924" width="5" style="646" customWidth="1"/>
    <col min="6925" max="6925" width="8.125" style="646" customWidth="1"/>
    <col min="6926" max="7169" width="9" style="646"/>
    <col min="7170" max="7170" width="8.125" style="646" customWidth="1"/>
    <col min="7171" max="7171" width="4" style="646" customWidth="1"/>
    <col min="7172" max="7172" width="2.5" style="646" customWidth="1"/>
    <col min="7173" max="7173" width="3.5" style="646" customWidth="1"/>
    <col min="7174" max="7178" width="19" style="646" customWidth="1"/>
    <col min="7179" max="7179" width="18.625" style="646" customWidth="1"/>
    <col min="7180" max="7180" width="5" style="646" customWidth="1"/>
    <col min="7181" max="7181" width="8.125" style="646" customWidth="1"/>
    <col min="7182" max="7425" width="9" style="646"/>
    <col min="7426" max="7426" width="8.125" style="646" customWidth="1"/>
    <col min="7427" max="7427" width="4" style="646" customWidth="1"/>
    <col min="7428" max="7428" width="2.5" style="646" customWidth="1"/>
    <col min="7429" max="7429" width="3.5" style="646" customWidth="1"/>
    <col min="7430" max="7434" width="19" style="646" customWidth="1"/>
    <col min="7435" max="7435" width="18.625" style="646" customWidth="1"/>
    <col min="7436" max="7436" width="5" style="646" customWidth="1"/>
    <col min="7437" max="7437" width="8.125" style="646" customWidth="1"/>
    <col min="7438" max="7681" width="9" style="646"/>
    <col min="7682" max="7682" width="8.125" style="646" customWidth="1"/>
    <col min="7683" max="7683" width="4" style="646" customWidth="1"/>
    <col min="7684" max="7684" width="2.5" style="646" customWidth="1"/>
    <col min="7685" max="7685" width="3.5" style="646" customWidth="1"/>
    <col min="7686" max="7690" width="19" style="646" customWidth="1"/>
    <col min="7691" max="7691" width="18.625" style="646" customWidth="1"/>
    <col min="7692" max="7692" width="5" style="646" customWidth="1"/>
    <col min="7693" max="7693" width="8.125" style="646" customWidth="1"/>
    <col min="7694" max="7937" width="9" style="646"/>
    <col min="7938" max="7938" width="8.125" style="646" customWidth="1"/>
    <col min="7939" max="7939" width="4" style="646" customWidth="1"/>
    <col min="7940" max="7940" width="2.5" style="646" customWidth="1"/>
    <col min="7941" max="7941" width="3.5" style="646" customWidth="1"/>
    <col min="7942" max="7946" width="19" style="646" customWidth="1"/>
    <col min="7947" max="7947" width="18.625" style="646" customWidth="1"/>
    <col min="7948" max="7948" width="5" style="646" customWidth="1"/>
    <col min="7949" max="7949" width="8.125" style="646" customWidth="1"/>
    <col min="7950" max="8193" width="9" style="646"/>
    <col min="8194" max="8194" width="8.125" style="646" customWidth="1"/>
    <col min="8195" max="8195" width="4" style="646" customWidth="1"/>
    <col min="8196" max="8196" width="2.5" style="646" customWidth="1"/>
    <col min="8197" max="8197" width="3.5" style="646" customWidth="1"/>
    <col min="8198" max="8202" width="19" style="646" customWidth="1"/>
    <col min="8203" max="8203" width="18.625" style="646" customWidth="1"/>
    <col min="8204" max="8204" width="5" style="646" customWidth="1"/>
    <col min="8205" max="8205" width="8.125" style="646" customWidth="1"/>
    <col min="8206" max="8449" width="9" style="646"/>
    <col min="8450" max="8450" width="8.125" style="646" customWidth="1"/>
    <col min="8451" max="8451" width="4" style="646" customWidth="1"/>
    <col min="8452" max="8452" width="2.5" style="646" customWidth="1"/>
    <col min="8453" max="8453" width="3.5" style="646" customWidth="1"/>
    <col min="8454" max="8458" width="19" style="646" customWidth="1"/>
    <col min="8459" max="8459" width="18.625" style="646" customWidth="1"/>
    <col min="8460" max="8460" width="5" style="646" customWidth="1"/>
    <col min="8461" max="8461" width="8.125" style="646" customWidth="1"/>
    <col min="8462" max="8705" width="9" style="646"/>
    <col min="8706" max="8706" width="8.125" style="646" customWidth="1"/>
    <col min="8707" max="8707" width="4" style="646" customWidth="1"/>
    <col min="8708" max="8708" width="2.5" style="646" customWidth="1"/>
    <col min="8709" max="8709" width="3.5" style="646" customWidth="1"/>
    <col min="8710" max="8714" width="19" style="646" customWidth="1"/>
    <col min="8715" max="8715" width="18.625" style="646" customWidth="1"/>
    <col min="8716" max="8716" width="5" style="646" customWidth="1"/>
    <col min="8717" max="8717" width="8.125" style="646" customWidth="1"/>
    <col min="8718" max="8961" width="9" style="646"/>
    <col min="8962" max="8962" width="8.125" style="646" customWidth="1"/>
    <col min="8963" max="8963" width="4" style="646" customWidth="1"/>
    <col min="8964" max="8964" width="2.5" style="646" customWidth="1"/>
    <col min="8965" max="8965" width="3.5" style="646" customWidth="1"/>
    <col min="8966" max="8970" width="19" style="646" customWidth="1"/>
    <col min="8971" max="8971" width="18.625" style="646" customWidth="1"/>
    <col min="8972" max="8972" width="5" style="646" customWidth="1"/>
    <col min="8973" max="8973" width="8.125" style="646" customWidth="1"/>
    <col min="8974" max="9217" width="9" style="646"/>
    <col min="9218" max="9218" width="8.125" style="646" customWidth="1"/>
    <col min="9219" max="9219" width="4" style="646" customWidth="1"/>
    <col min="9220" max="9220" width="2.5" style="646" customWidth="1"/>
    <col min="9221" max="9221" width="3.5" style="646" customWidth="1"/>
    <col min="9222" max="9226" width="19" style="646" customWidth="1"/>
    <col min="9227" max="9227" width="18.625" style="646" customWidth="1"/>
    <col min="9228" max="9228" width="5" style="646" customWidth="1"/>
    <col min="9229" max="9229" width="8.125" style="646" customWidth="1"/>
    <col min="9230" max="9473" width="9" style="646"/>
    <col min="9474" max="9474" width="8.125" style="646" customWidth="1"/>
    <col min="9475" max="9475" width="4" style="646" customWidth="1"/>
    <col min="9476" max="9476" width="2.5" style="646" customWidth="1"/>
    <col min="9477" max="9477" width="3.5" style="646" customWidth="1"/>
    <col min="9478" max="9482" width="19" style="646" customWidth="1"/>
    <col min="9483" max="9483" width="18.625" style="646" customWidth="1"/>
    <col min="9484" max="9484" width="5" style="646" customWidth="1"/>
    <col min="9485" max="9485" width="8.125" style="646" customWidth="1"/>
    <col min="9486" max="9729" width="9" style="646"/>
    <col min="9730" max="9730" width="8.125" style="646" customWidth="1"/>
    <col min="9731" max="9731" width="4" style="646" customWidth="1"/>
    <col min="9732" max="9732" width="2.5" style="646" customWidth="1"/>
    <col min="9733" max="9733" width="3.5" style="646" customWidth="1"/>
    <col min="9734" max="9738" width="19" style="646" customWidth="1"/>
    <col min="9739" max="9739" width="18.625" style="646" customWidth="1"/>
    <col min="9740" max="9740" width="5" style="646" customWidth="1"/>
    <col min="9741" max="9741" width="8.125" style="646" customWidth="1"/>
    <col min="9742" max="9985" width="9" style="646"/>
    <col min="9986" max="9986" width="8.125" style="646" customWidth="1"/>
    <col min="9987" max="9987" width="4" style="646" customWidth="1"/>
    <col min="9988" max="9988" width="2.5" style="646" customWidth="1"/>
    <col min="9989" max="9989" width="3.5" style="646" customWidth="1"/>
    <col min="9990" max="9994" width="19" style="646" customWidth="1"/>
    <col min="9995" max="9995" width="18.625" style="646" customWidth="1"/>
    <col min="9996" max="9996" width="5" style="646" customWidth="1"/>
    <col min="9997" max="9997" width="8.125" style="646" customWidth="1"/>
    <col min="9998" max="10241" width="9" style="646"/>
    <col min="10242" max="10242" width="8.125" style="646" customWidth="1"/>
    <col min="10243" max="10243" width="4" style="646" customWidth="1"/>
    <col min="10244" max="10244" width="2.5" style="646" customWidth="1"/>
    <col min="10245" max="10245" width="3.5" style="646" customWidth="1"/>
    <col min="10246" max="10250" width="19" style="646" customWidth="1"/>
    <col min="10251" max="10251" width="18.625" style="646" customWidth="1"/>
    <col min="10252" max="10252" width="5" style="646" customWidth="1"/>
    <col min="10253" max="10253" width="8.125" style="646" customWidth="1"/>
    <col min="10254" max="10497" width="9" style="646"/>
    <col min="10498" max="10498" width="8.125" style="646" customWidth="1"/>
    <col min="10499" max="10499" width="4" style="646" customWidth="1"/>
    <col min="10500" max="10500" width="2.5" style="646" customWidth="1"/>
    <col min="10501" max="10501" width="3.5" style="646" customWidth="1"/>
    <col min="10502" max="10506" width="19" style="646" customWidth="1"/>
    <col min="10507" max="10507" width="18.625" style="646" customWidth="1"/>
    <col min="10508" max="10508" width="5" style="646" customWidth="1"/>
    <col min="10509" max="10509" width="8.125" style="646" customWidth="1"/>
    <col min="10510" max="10753" width="9" style="646"/>
    <col min="10754" max="10754" width="8.125" style="646" customWidth="1"/>
    <col min="10755" max="10755" width="4" style="646" customWidth="1"/>
    <col min="10756" max="10756" width="2.5" style="646" customWidth="1"/>
    <col min="10757" max="10757" width="3.5" style="646" customWidth="1"/>
    <col min="10758" max="10762" width="19" style="646" customWidth="1"/>
    <col min="10763" max="10763" width="18.625" style="646" customWidth="1"/>
    <col min="10764" max="10764" width="5" style="646" customWidth="1"/>
    <col min="10765" max="10765" width="8.125" style="646" customWidth="1"/>
    <col min="10766" max="11009" width="9" style="646"/>
    <col min="11010" max="11010" width="8.125" style="646" customWidth="1"/>
    <col min="11011" max="11011" width="4" style="646" customWidth="1"/>
    <col min="11012" max="11012" width="2.5" style="646" customWidth="1"/>
    <col min="11013" max="11013" width="3.5" style="646" customWidth="1"/>
    <col min="11014" max="11018" width="19" style="646" customWidth="1"/>
    <col min="11019" max="11019" width="18.625" style="646" customWidth="1"/>
    <col min="11020" max="11020" width="5" style="646" customWidth="1"/>
    <col min="11021" max="11021" width="8.125" style="646" customWidth="1"/>
    <col min="11022" max="11265" width="9" style="646"/>
    <col min="11266" max="11266" width="8.125" style="646" customWidth="1"/>
    <col min="11267" max="11267" width="4" style="646" customWidth="1"/>
    <col min="11268" max="11268" width="2.5" style="646" customWidth="1"/>
    <col min="11269" max="11269" width="3.5" style="646" customWidth="1"/>
    <col min="11270" max="11274" width="19" style="646" customWidth="1"/>
    <col min="11275" max="11275" width="18.625" style="646" customWidth="1"/>
    <col min="11276" max="11276" width="5" style="646" customWidth="1"/>
    <col min="11277" max="11277" width="8.125" style="646" customWidth="1"/>
    <col min="11278" max="11521" width="9" style="646"/>
    <col min="11522" max="11522" width="8.125" style="646" customWidth="1"/>
    <col min="11523" max="11523" width="4" style="646" customWidth="1"/>
    <col min="11524" max="11524" width="2.5" style="646" customWidth="1"/>
    <col min="11525" max="11525" width="3.5" style="646" customWidth="1"/>
    <col min="11526" max="11530" width="19" style="646" customWidth="1"/>
    <col min="11531" max="11531" width="18.625" style="646" customWidth="1"/>
    <col min="11532" max="11532" width="5" style="646" customWidth="1"/>
    <col min="11533" max="11533" width="8.125" style="646" customWidth="1"/>
    <col min="11534" max="11777" width="9" style="646"/>
    <col min="11778" max="11778" width="8.125" style="646" customWidth="1"/>
    <col min="11779" max="11779" width="4" style="646" customWidth="1"/>
    <col min="11780" max="11780" width="2.5" style="646" customWidth="1"/>
    <col min="11781" max="11781" width="3.5" style="646" customWidth="1"/>
    <col min="11782" max="11786" width="19" style="646" customWidth="1"/>
    <col min="11787" max="11787" width="18.625" style="646" customWidth="1"/>
    <col min="11788" max="11788" width="5" style="646" customWidth="1"/>
    <col min="11789" max="11789" width="8.125" style="646" customWidth="1"/>
    <col min="11790" max="12033" width="9" style="646"/>
    <col min="12034" max="12034" width="8.125" style="646" customWidth="1"/>
    <col min="12035" max="12035" width="4" style="646" customWidth="1"/>
    <col min="12036" max="12036" width="2.5" style="646" customWidth="1"/>
    <col min="12037" max="12037" width="3.5" style="646" customWidth="1"/>
    <col min="12038" max="12042" width="19" style="646" customWidth="1"/>
    <col min="12043" max="12043" width="18.625" style="646" customWidth="1"/>
    <col min="12044" max="12044" width="5" style="646" customWidth="1"/>
    <col min="12045" max="12045" width="8.125" style="646" customWidth="1"/>
    <col min="12046" max="12289" width="9" style="646"/>
    <col min="12290" max="12290" width="8.125" style="646" customWidth="1"/>
    <col min="12291" max="12291" width="4" style="646" customWidth="1"/>
    <col min="12292" max="12292" width="2.5" style="646" customWidth="1"/>
    <col min="12293" max="12293" width="3.5" style="646" customWidth="1"/>
    <col min="12294" max="12298" width="19" style="646" customWidth="1"/>
    <col min="12299" max="12299" width="18.625" style="646" customWidth="1"/>
    <col min="12300" max="12300" width="5" style="646" customWidth="1"/>
    <col min="12301" max="12301" width="8.125" style="646" customWidth="1"/>
    <col min="12302" max="12545" width="9" style="646"/>
    <col min="12546" max="12546" width="8.125" style="646" customWidth="1"/>
    <col min="12547" max="12547" width="4" style="646" customWidth="1"/>
    <col min="12548" max="12548" width="2.5" style="646" customWidth="1"/>
    <col min="12549" max="12549" width="3.5" style="646" customWidth="1"/>
    <col min="12550" max="12554" width="19" style="646" customWidth="1"/>
    <col min="12555" max="12555" width="18.625" style="646" customWidth="1"/>
    <col min="12556" max="12556" width="5" style="646" customWidth="1"/>
    <col min="12557" max="12557" width="8.125" style="646" customWidth="1"/>
    <col min="12558" max="12801" width="9" style="646"/>
    <col min="12802" max="12802" width="8.125" style="646" customWidth="1"/>
    <col min="12803" max="12803" width="4" style="646" customWidth="1"/>
    <col min="12804" max="12804" width="2.5" style="646" customWidth="1"/>
    <col min="12805" max="12805" width="3.5" style="646" customWidth="1"/>
    <col min="12806" max="12810" width="19" style="646" customWidth="1"/>
    <col min="12811" max="12811" width="18.625" style="646" customWidth="1"/>
    <col min="12812" max="12812" width="5" style="646" customWidth="1"/>
    <col min="12813" max="12813" width="8.125" style="646" customWidth="1"/>
    <col min="12814" max="13057" width="9" style="646"/>
    <col min="13058" max="13058" width="8.125" style="646" customWidth="1"/>
    <col min="13059" max="13059" width="4" style="646" customWidth="1"/>
    <col min="13060" max="13060" width="2.5" style="646" customWidth="1"/>
    <col min="13061" max="13061" width="3.5" style="646" customWidth="1"/>
    <col min="13062" max="13066" width="19" style="646" customWidth="1"/>
    <col min="13067" max="13067" width="18.625" style="646" customWidth="1"/>
    <col min="13068" max="13068" width="5" style="646" customWidth="1"/>
    <col min="13069" max="13069" width="8.125" style="646" customWidth="1"/>
    <col min="13070" max="13313" width="9" style="646"/>
    <col min="13314" max="13314" width="8.125" style="646" customWidth="1"/>
    <col min="13315" max="13315" width="4" style="646" customWidth="1"/>
    <col min="13316" max="13316" width="2.5" style="646" customWidth="1"/>
    <col min="13317" max="13317" width="3.5" style="646" customWidth="1"/>
    <col min="13318" max="13322" width="19" style="646" customWidth="1"/>
    <col min="13323" max="13323" width="18.625" style="646" customWidth="1"/>
    <col min="13324" max="13324" width="5" style="646" customWidth="1"/>
    <col min="13325" max="13325" width="8.125" style="646" customWidth="1"/>
    <col min="13326" max="13569" width="9" style="646"/>
    <col min="13570" max="13570" width="8.125" style="646" customWidth="1"/>
    <col min="13571" max="13571" width="4" style="646" customWidth="1"/>
    <col min="13572" max="13572" width="2.5" style="646" customWidth="1"/>
    <col min="13573" max="13573" width="3.5" style="646" customWidth="1"/>
    <col min="13574" max="13578" width="19" style="646" customWidth="1"/>
    <col min="13579" max="13579" width="18.625" style="646" customWidth="1"/>
    <col min="13580" max="13580" width="5" style="646" customWidth="1"/>
    <col min="13581" max="13581" width="8.125" style="646" customWidth="1"/>
    <col min="13582" max="13825" width="9" style="646"/>
    <col min="13826" max="13826" width="8.125" style="646" customWidth="1"/>
    <col min="13827" max="13827" width="4" style="646" customWidth="1"/>
    <col min="13828" max="13828" width="2.5" style="646" customWidth="1"/>
    <col min="13829" max="13829" width="3.5" style="646" customWidth="1"/>
    <col min="13830" max="13834" width="19" style="646" customWidth="1"/>
    <col min="13835" max="13835" width="18.625" style="646" customWidth="1"/>
    <col min="13836" max="13836" width="5" style="646" customWidth="1"/>
    <col min="13837" max="13837" width="8.125" style="646" customWidth="1"/>
    <col min="13838" max="14081" width="9" style="646"/>
    <col min="14082" max="14082" width="8.125" style="646" customWidth="1"/>
    <col min="14083" max="14083" width="4" style="646" customWidth="1"/>
    <col min="14084" max="14084" width="2.5" style="646" customWidth="1"/>
    <col min="14085" max="14085" width="3.5" style="646" customWidth="1"/>
    <col min="14086" max="14090" width="19" style="646" customWidth="1"/>
    <col min="14091" max="14091" width="18.625" style="646" customWidth="1"/>
    <col min="14092" max="14092" width="5" style="646" customWidth="1"/>
    <col min="14093" max="14093" width="8.125" style="646" customWidth="1"/>
    <col min="14094" max="14337" width="9" style="646"/>
    <col min="14338" max="14338" width="8.125" style="646" customWidth="1"/>
    <col min="14339" max="14339" width="4" style="646" customWidth="1"/>
    <col min="14340" max="14340" width="2.5" style="646" customWidth="1"/>
    <col min="14341" max="14341" width="3.5" style="646" customWidth="1"/>
    <col min="14342" max="14346" width="19" style="646" customWidth="1"/>
    <col min="14347" max="14347" width="18.625" style="646" customWidth="1"/>
    <col min="14348" max="14348" width="5" style="646" customWidth="1"/>
    <col min="14349" max="14349" width="8.125" style="646" customWidth="1"/>
    <col min="14350" max="14593" width="9" style="646"/>
    <col min="14594" max="14594" width="8.125" style="646" customWidth="1"/>
    <col min="14595" max="14595" width="4" style="646" customWidth="1"/>
    <col min="14596" max="14596" width="2.5" style="646" customWidth="1"/>
    <col min="14597" max="14597" width="3.5" style="646" customWidth="1"/>
    <col min="14598" max="14602" width="19" style="646" customWidth="1"/>
    <col min="14603" max="14603" width="18.625" style="646" customWidth="1"/>
    <col min="14604" max="14604" width="5" style="646" customWidth="1"/>
    <col min="14605" max="14605" width="8.125" style="646" customWidth="1"/>
    <col min="14606" max="14849" width="9" style="646"/>
    <col min="14850" max="14850" width="8.125" style="646" customWidth="1"/>
    <col min="14851" max="14851" width="4" style="646" customWidth="1"/>
    <col min="14852" max="14852" width="2.5" style="646" customWidth="1"/>
    <col min="14853" max="14853" width="3.5" style="646" customWidth="1"/>
    <col min="14854" max="14858" width="19" style="646" customWidth="1"/>
    <col min="14859" max="14859" width="18.625" style="646" customWidth="1"/>
    <col min="14860" max="14860" width="5" style="646" customWidth="1"/>
    <col min="14861" max="14861" width="8.125" style="646" customWidth="1"/>
    <col min="14862" max="15105" width="9" style="646"/>
    <col min="15106" max="15106" width="8.125" style="646" customWidth="1"/>
    <col min="15107" max="15107" width="4" style="646" customWidth="1"/>
    <col min="15108" max="15108" width="2.5" style="646" customWidth="1"/>
    <col min="15109" max="15109" width="3.5" style="646" customWidth="1"/>
    <col min="15110" max="15114" width="19" style="646" customWidth="1"/>
    <col min="15115" max="15115" width="18.625" style="646" customWidth="1"/>
    <col min="15116" max="15116" width="5" style="646" customWidth="1"/>
    <col min="15117" max="15117" width="8.125" style="646" customWidth="1"/>
    <col min="15118" max="15361" width="9" style="646"/>
    <col min="15362" max="15362" width="8.125" style="646" customWidth="1"/>
    <col min="15363" max="15363" width="4" style="646" customWidth="1"/>
    <col min="15364" max="15364" width="2.5" style="646" customWidth="1"/>
    <col min="15365" max="15365" width="3.5" style="646" customWidth="1"/>
    <col min="15366" max="15370" width="19" style="646" customWidth="1"/>
    <col min="15371" max="15371" width="18.625" style="646" customWidth="1"/>
    <col min="15372" max="15372" width="5" style="646" customWidth="1"/>
    <col min="15373" max="15373" width="8.125" style="646" customWidth="1"/>
    <col min="15374" max="15617" width="9" style="646"/>
    <col min="15618" max="15618" width="8.125" style="646" customWidth="1"/>
    <col min="15619" max="15619" width="4" style="646" customWidth="1"/>
    <col min="15620" max="15620" width="2.5" style="646" customWidth="1"/>
    <col min="15621" max="15621" width="3.5" style="646" customWidth="1"/>
    <col min="15622" max="15626" width="19" style="646" customWidth="1"/>
    <col min="15627" max="15627" width="18.625" style="646" customWidth="1"/>
    <col min="15628" max="15628" width="5" style="646" customWidth="1"/>
    <col min="15629" max="15629" width="8.125" style="646" customWidth="1"/>
    <col min="15630" max="15873" width="9" style="646"/>
    <col min="15874" max="15874" width="8.125" style="646" customWidth="1"/>
    <col min="15875" max="15875" width="4" style="646" customWidth="1"/>
    <col min="15876" max="15876" width="2.5" style="646" customWidth="1"/>
    <col min="15877" max="15877" width="3.5" style="646" customWidth="1"/>
    <col min="15878" max="15882" width="19" style="646" customWidth="1"/>
    <col min="15883" max="15883" width="18.625" style="646" customWidth="1"/>
    <col min="15884" max="15884" width="5" style="646" customWidth="1"/>
    <col min="15885" max="15885" width="8.125" style="646" customWidth="1"/>
    <col min="15886" max="16129" width="9" style="646"/>
    <col min="16130" max="16130" width="8.125" style="646" customWidth="1"/>
    <col min="16131" max="16131" width="4" style="646" customWidth="1"/>
    <col min="16132" max="16132" width="2.5" style="646" customWidth="1"/>
    <col min="16133" max="16133" width="3.5" style="646" customWidth="1"/>
    <col min="16134" max="16138" width="19" style="646" customWidth="1"/>
    <col min="16139" max="16139" width="18.625" style="646" customWidth="1"/>
    <col min="16140" max="16140" width="5" style="646" customWidth="1"/>
    <col min="16141" max="16141" width="8.125" style="646" customWidth="1"/>
    <col min="16142" max="16384" width="9" style="646"/>
  </cols>
  <sheetData>
    <row r="1" spans="1:13" s="11" customFormat="1" ht="37.5" customHeight="1">
      <c r="A1" s="625" t="s">
        <v>630</v>
      </c>
      <c r="B1" s="626"/>
      <c r="C1" s="626"/>
      <c r="D1" s="626"/>
      <c r="E1" s="626"/>
      <c r="F1" s="626"/>
      <c r="G1" s="626"/>
      <c r="H1" s="626"/>
      <c r="I1" s="626"/>
      <c r="J1" s="626"/>
      <c r="K1" s="626"/>
      <c r="L1" s="626"/>
      <c r="M1" s="627"/>
    </row>
    <row r="2" spans="1:13" s="11" customFormat="1" ht="27.75" customHeight="1">
      <c r="A2" s="628" t="s">
        <v>560</v>
      </c>
      <c r="B2" s="629"/>
      <c r="C2" s="629"/>
      <c r="D2" s="629"/>
      <c r="E2" s="629"/>
      <c r="F2" s="629"/>
      <c r="G2" s="629"/>
      <c r="H2" s="629"/>
      <c r="I2" s="629"/>
      <c r="J2" s="629"/>
      <c r="K2" s="629"/>
      <c r="L2" s="629"/>
      <c r="M2" s="630"/>
    </row>
    <row r="3" spans="1:13" s="635" customFormat="1" ht="18.95" customHeight="1">
      <c r="A3" s="631"/>
      <c r="B3" s="2"/>
      <c r="C3" s="632"/>
      <c r="D3" s="632"/>
      <c r="E3" s="632"/>
      <c r="F3" s="632"/>
      <c r="G3" s="632"/>
      <c r="H3" s="632"/>
      <c r="I3" s="632"/>
      <c r="J3" s="632"/>
      <c r="K3" s="633"/>
      <c r="L3" s="633"/>
      <c r="M3" s="634" t="s">
        <v>380</v>
      </c>
    </row>
    <row r="4" spans="1:13" s="641" customFormat="1" ht="18.95" customHeight="1">
      <c r="A4" s="636"/>
      <c r="B4" s="637" t="s">
        <v>0</v>
      </c>
      <c r="C4" s="638"/>
      <c r="D4" s="638"/>
      <c r="E4" s="638"/>
      <c r="F4" s="638"/>
      <c r="G4" s="638"/>
      <c r="H4" s="638"/>
      <c r="I4" s="638"/>
      <c r="J4" s="638"/>
      <c r="K4" s="639"/>
      <c r="L4" s="639"/>
      <c r="M4" s="640"/>
    </row>
    <row r="5" spans="1:13" ht="18.95" customHeight="1">
      <c r="A5" s="642"/>
      <c r="B5" s="632"/>
      <c r="C5" s="643" t="str">
        <f>IF(K5&lt;0,"当年度純損失","当年度純利益")</f>
        <v>当年度純損失</v>
      </c>
      <c r="D5" s="2"/>
      <c r="E5" s="2"/>
      <c r="F5" s="632"/>
      <c r="G5" s="632"/>
      <c r="H5" s="632"/>
      <c r="I5" s="632"/>
      <c r="J5" s="644"/>
      <c r="K5" s="644">
        <f>SUM(K49,K98,K147)</f>
        <v>-190640</v>
      </c>
      <c r="L5" s="644"/>
      <c r="M5" s="645"/>
    </row>
    <row r="6" spans="1:13" ht="18.95" customHeight="1">
      <c r="A6" s="647"/>
      <c r="B6" s="648"/>
      <c r="C6" s="632" t="s">
        <v>1</v>
      </c>
      <c r="D6" s="632"/>
      <c r="E6" s="632"/>
      <c r="F6" s="649"/>
      <c r="G6" s="649"/>
      <c r="H6" s="649"/>
      <c r="I6" s="649"/>
      <c r="J6" s="649"/>
      <c r="K6" s="644">
        <f>SUM(K50,K99,K148)</f>
        <v>3212566</v>
      </c>
      <c r="L6" s="644"/>
      <c r="M6" s="650"/>
    </row>
    <row r="7" spans="1:13" s="654" customFormat="1" ht="18.95" customHeight="1">
      <c r="A7" s="651"/>
      <c r="B7" s="643"/>
      <c r="C7" s="643" t="s">
        <v>2</v>
      </c>
      <c r="D7" s="643"/>
      <c r="E7" s="652"/>
      <c r="F7" s="652"/>
      <c r="G7" s="652"/>
      <c r="H7" s="643"/>
      <c r="I7" s="643"/>
      <c r="J7" s="643"/>
      <c r="K7" s="644">
        <f>SUM(K51,K100,K149)</f>
        <v>31000</v>
      </c>
      <c r="L7" s="644"/>
      <c r="M7" s="653"/>
    </row>
    <row r="8" spans="1:13" s="654" customFormat="1" ht="18.95" customHeight="1">
      <c r="A8" s="655"/>
      <c r="B8" s="648"/>
      <c r="C8" s="643" t="s">
        <v>212</v>
      </c>
      <c r="D8" s="643"/>
      <c r="E8" s="652"/>
      <c r="F8" s="652"/>
      <c r="G8" s="652"/>
      <c r="H8" s="643"/>
      <c r="I8" s="643"/>
      <c r="J8" s="643"/>
      <c r="K8" s="644">
        <f>SUM(K52,K101,K150)</f>
        <v>164369</v>
      </c>
      <c r="L8" s="644"/>
      <c r="M8" s="653"/>
    </row>
    <row r="9" spans="1:13" s="1" customFormat="1" ht="18.95" customHeight="1">
      <c r="A9" s="655"/>
      <c r="B9" s="648"/>
      <c r="C9" s="643" t="s">
        <v>381</v>
      </c>
      <c r="D9" s="643"/>
      <c r="E9" s="652"/>
      <c r="F9" s="652"/>
      <c r="G9" s="652"/>
      <c r="H9" s="643"/>
      <c r="I9" s="643"/>
      <c r="J9" s="643"/>
      <c r="K9" s="644">
        <f>SUM(K53,K102,K151)</f>
        <v>15000</v>
      </c>
      <c r="L9" s="644"/>
      <c r="M9" s="653"/>
    </row>
    <row r="10" spans="1:13" s="654" customFormat="1" ht="18.95" customHeight="1">
      <c r="A10" s="655"/>
      <c r="B10" s="648"/>
      <c r="C10" s="643" t="s">
        <v>3</v>
      </c>
      <c r="D10" s="643"/>
      <c r="E10" s="652"/>
      <c r="F10" s="652"/>
      <c r="G10" s="652"/>
      <c r="H10" s="643"/>
      <c r="I10" s="643"/>
      <c r="J10" s="644"/>
      <c r="K10" s="644">
        <f>SUM(K54,K103,K152)</f>
        <v>-1855257</v>
      </c>
      <c r="L10" s="644"/>
      <c r="M10" s="653"/>
    </row>
    <row r="11" spans="1:13" s="654" customFormat="1" ht="18.95" customHeight="1">
      <c r="A11" s="655"/>
      <c r="B11" s="648"/>
      <c r="C11" s="643" t="s">
        <v>382</v>
      </c>
      <c r="D11" s="643"/>
      <c r="E11" s="652"/>
      <c r="F11" s="652"/>
      <c r="G11" s="652"/>
      <c r="H11" s="643"/>
      <c r="I11" s="643"/>
      <c r="J11" s="644"/>
      <c r="K11" s="644">
        <f>SUM(K55,K104,K153)</f>
        <v>-225122</v>
      </c>
      <c r="L11" s="644"/>
      <c r="M11" s="653"/>
    </row>
    <row r="12" spans="1:13" s="654" customFormat="1" ht="18.95" customHeight="1">
      <c r="A12" s="655"/>
      <c r="B12" s="643"/>
      <c r="C12" s="643" t="s">
        <v>4</v>
      </c>
      <c r="D12" s="643"/>
      <c r="E12" s="652"/>
      <c r="F12" s="652"/>
      <c r="G12" s="652"/>
      <c r="H12" s="656"/>
      <c r="I12" s="643"/>
      <c r="J12" s="643"/>
      <c r="K12" s="644">
        <f>SUM(K56,K105,K154)</f>
        <v>-41</v>
      </c>
      <c r="L12" s="644"/>
      <c r="M12" s="653"/>
    </row>
    <row r="13" spans="1:13" s="654" customFormat="1" ht="18.95" customHeight="1">
      <c r="A13" s="655"/>
      <c r="B13" s="643"/>
      <c r="C13" s="643" t="s">
        <v>5</v>
      </c>
      <c r="D13" s="643"/>
      <c r="E13" s="652"/>
      <c r="F13" s="652"/>
      <c r="G13" s="652"/>
      <c r="H13" s="656"/>
      <c r="I13" s="643"/>
      <c r="J13" s="643"/>
      <c r="K13" s="644">
        <f>SUM(K57,K106,K155)</f>
        <v>858032</v>
      </c>
      <c r="L13" s="644"/>
      <c r="M13" s="653"/>
    </row>
    <row r="14" spans="1:13" s="654" customFormat="1" ht="18.95" customHeight="1">
      <c r="A14" s="655"/>
      <c r="B14" s="648"/>
      <c r="C14" s="643" t="str">
        <f>IF(K14&lt;0,"未収金の増加額","未収金の減少額")</f>
        <v>未収金の増加額</v>
      </c>
      <c r="D14" s="643"/>
      <c r="E14" s="652"/>
      <c r="F14" s="652"/>
      <c r="G14" s="652"/>
      <c r="H14" s="643"/>
      <c r="I14" s="643"/>
      <c r="J14" s="643"/>
      <c r="K14" s="644">
        <f>SUM(K58,K107,K156)</f>
        <v>-264730</v>
      </c>
      <c r="L14" s="644"/>
      <c r="M14" s="653"/>
    </row>
    <row r="15" spans="1:13" s="654" customFormat="1" ht="18.95" customHeight="1">
      <c r="A15" s="655"/>
      <c r="B15" s="643"/>
      <c r="C15" s="643" t="str">
        <f>IF(K15&gt;0,"未払金の増加額","未払金の減少額")</f>
        <v>未払金の増加額</v>
      </c>
      <c r="D15" s="643"/>
      <c r="E15" s="652"/>
      <c r="F15" s="652"/>
      <c r="G15" s="652"/>
      <c r="H15" s="656"/>
      <c r="I15" s="643"/>
      <c r="J15" s="643"/>
      <c r="K15" s="644">
        <f>SUM(K59,K108,K157)</f>
        <v>750078</v>
      </c>
      <c r="L15" s="644"/>
      <c r="M15" s="653"/>
    </row>
    <row r="16" spans="1:13" s="654" customFormat="1" ht="18.95" customHeight="1">
      <c r="A16" s="655"/>
      <c r="B16" s="643"/>
      <c r="C16" s="643" t="str">
        <f>IF(K16&lt;0,"たな卸資産の増加額","たな卸資産の減少額")</f>
        <v>たな卸資産の増加額</v>
      </c>
      <c r="D16" s="643"/>
      <c r="E16" s="652"/>
      <c r="F16" s="652"/>
      <c r="G16" s="652"/>
      <c r="H16" s="656"/>
      <c r="I16" s="643"/>
      <c r="J16" s="643"/>
      <c r="K16" s="644">
        <f>SUM(K60,K109,K158)</f>
        <v>-24845</v>
      </c>
      <c r="L16" s="644"/>
      <c r="M16" s="653"/>
    </row>
    <row r="17" spans="1:13" s="654" customFormat="1" ht="18.95" customHeight="1">
      <c r="A17" s="655"/>
      <c r="B17" s="648"/>
      <c r="C17" s="643" t="str">
        <f>IF(K17&gt;0,"引当金の増加額","引当金の減少額")</f>
        <v>引当金の減少額</v>
      </c>
      <c r="D17" s="643"/>
      <c r="E17" s="652"/>
      <c r="F17" s="652"/>
      <c r="G17" s="652"/>
      <c r="H17" s="643"/>
      <c r="I17" s="643"/>
      <c r="J17" s="643"/>
      <c r="K17" s="644">
        <f>SUM(K63,K112,K161)</f>
        <v>-188333</v>
      </c>
      <c r="L17" s="644"/>
      <c r="M17" s="653"/>
    </row>
    <row r="18" spans="1:13" s="654" customFormat="1" ht="18.95" customHeight="1">
      <c r="A18" s="655"/>
      <c r="B18" s="643"/>
      <c r="C18" s="643" t="s">
        <v>6</v>
      </c>
      <c r="D18" s="643"/>
      <c r="E18" s="652"/>
      <c r="F18" s="652"/>
      <c r="G18" s="652"/>
      <c r="H18" s="656"/>
      <c r="I18" s="643"/>
      <c r="J18" s="643"/>
      <c r="K18" s="657">
        <f>SUM(K5:K17)</f>
        <v>2282077</v>
      </c>
      <c r="L18" s="644"/>
      <c r="M18" s="653"/>
    </row>
    <row r="19" spans="1:13" s="654" customFormat="1" ht="18.95" customHeight="1">
      <c r="A19" s="658"/>
      <c r="B19" s="659"/>
      <c r="C19" s="660" t="s">
        <v>7</v>
      </c>
      <c r="D19" s="660"/>
      <c r="E19" s="661"/>
      <c r="F19" s="661"/>
      <c r="G19" s="661"/>
      <c r="H19" s="660"/>
      <c r="I19" s="660"/>
      <c r="J19" s="660"/>
      <c r="K19" s="662">
        <f>-K12</f>
        <v>41</v>
      </c>
      <c r="L19" s="662"/>
      <c r="M19" s="663"/>
    </row>
    <row r="20" spans="1:13" s="654" customFormat="1" ht="18.75" customHeight="1">
      <c r="A20" s="658"/>
      <c r="B20" s="660"/>
      <c r="C20" s="660" t="s">
        <v>8</v>
      </c>
      <c r="D20" s="660"/>
      <c r="E20" s="661"/>
      <c r="F20" s="661"/>
      <c r="G20" s="661"/>
      <c r="H20" s="664"/>
      <c r="I20" s="660"/>
      <c r="J20" s="662"/>
      <c r="K20" s="665">
        <f>-K13</f>
        <v>-858032</v>
      </c>
      <c r="L20" s="662"/>
      <c r="M20" s="663"/>
    </row>
    <row r="21" spans="1:13" s="654" customFormat="1" ht="18.95" customHeight="1">
      <c r="A21" s="658"/>
      <c r="B21" s="659"/>
      <c r="C21" s="660" t="s">
        <v>9</v>
      </c>
      <c r="D21" s="660"/>
      <c r="E21" s="661"/>
      <c r="F21" s="661"/>
      <c r="G21" s="661"/>
      <c r="H21" s="660"/>
      <c r="I21" s="660"/>
      <c r="J21" s="660"/>
      <c r="K21" s="662">
        <f>SUM(K18:K20)</f>
        <v>1424086</v>
      </c>
      <c r="L21" s="662"/>
      <c r="M21" s="663"/>
    </row>
    <row r="22" spans="1:13" s="654" customFormat="1" ht="18.95" customHeight="1">
      <c r="A22" s="658"/>
      <c r="B22" s="660"/>
      <c r="C22" s="660"/>
      <c r="D22" s="660"/>
      <c r="E22" s="661"/>
      <c r="F22" s="661"/>
      <c r="G22" s="661"/>
      <c r="H22" s="664"/>
      <c r="I22" s="660"/>
      <c r="J22" s="660"/>
      <c r="K22" s="666"/>
      <c r="L22" s="666"/>
      <c r="M22" s="663"/>
    </row>
    <row r="23" spans="1:13" s="674" customFormat="1" ht="18.95" customHeight="1">
      <c r="A23" s="667"/>
      <c r="B23" s="668" t="s">
        <v>10</v>
      </c>
      <c r="C23" s="669"/>
      <c r="D23" s="669"/>
      <c r="E23" s="670"/>
      <c r="F23" s="670"/>
      <c r="G23" s="670"/>
      <c r="H23" s="671"/>
      <c r="I23" s="669"/>
      <c r="J23" s="669"/>
      <c r="K23" s="672"/>
      <c r="L23" s="672"/>
      <c r="M23" s="673"/>
    </row>
    <row r="24" spans="1:13" s="654" customFormat="1" ht="18.95" customHeight="1">
      <c r="A24" s="658"/>
      <c r="B24" s="659"/>
      <c r="C24" s="660" t="s">
        <v>11</v>
      </c>
      <c r="D24" s="675"/>
      <c r="E24" s="661"/>
      <c r="F24" s="661"/>
      <c r="G24" s="661"/>
      <c r="H24" s="660"/>
      <c r="I24" s="660"/>
      <c r="J24" s="660"/>
      <c r="K24" s="662">
        <f>SUM(K71,K120,K169)</f>
        <v>-32283691</v>
      </c>
      <c r="L24" s="662"/>
      <c r="M24" s="663"/>
    </row>
    <row r="25" spans="1:13" s="654" customFormat="1" ht="18.95" customHeight="1">
      <c r="A25" s="658"/>
      <c r="B25" s="659"/>
      <c r="C25" s="643" t="s">
        <v>285</v>
      </c>
      <c r="D25" s="676"/>
      <c r="E25" s="652"/>
      <c r="F25" s="652"/>
      <c r="G25" s="652"/>
      <c r="H25" s="643"/>
      <c r="I25" s="643"/>
      <c r="J25" s="643"/>
      <c r="K25" s="644">
        <f>SUM(K73,K122,K171)</f>
        <v>2938862</v>
      </c>
      <c r="L25" s="662"/>
      <c r="M25" s="663"/>
    </row>
    <row r="26" spans="1:13" s="654" customFormat="1" ht="18.75" customHeight="1">
      <c r="A26" s="658"/>
      <c r="B26" s="659"/>
      <c r="C26" s="643" t="s">
        <v>478</v>
      </c>
      <c r="D26" s="676"/>
      <c r="E26" s="652"/>
      <c r="F26" s="652"/>
      <c r="G26" s="652"/>
      <c r="H26" s="643"/>
      <c r="I26" s="643"/>
      <c r="J26" s="643"/>
      <c r="K26" s="644">
        <f>SUM(K74)</f>
        <v>200988</v>
      </c>
      <c r="L26" s="662"/>
      <c r="M26" s="663"/>
    </row>
    <row r="27" spans="1:13" s="654" customFormat="1" ht="18.95" customHeight="1">
      <c r="A27" s="658"/>
      <c r="B27" s="659"/>
      <c r="C27" s="660" t="s">
        <v>12</v>
      </c>
      <c r="D27" s="660"/>
      <c r="E27" s="661"/>
      <c r="F27" s="661"/>
      <c r="G27" s="661"/>
      <c r="H27" s="660"/>
      <c r="I27" s="660"/>
      <c r="J27" s="660"/>
      <c r="K27" s="662">
        <f>SUM(K75,K123,K172)</f>
        <v>-18000</v>
      </c>
      <c r="L27" s="662"/>
      <c r="M27" s="663"/>
    </row>
    <row r="28" spans="1:13" s="654" customFormat="1" ht="7.5" customHeight="1" thickBot="1">
      <c r="A28" s="677"/>
      <c r="B28" s="678"/>
      <c r="C28" s="679"/>
      <c r="D28" s="679"/>
      <c r="E28" s="680"/>
      <c r="F28" s="680"/>
      <c r="G28" s="680"/>
      <c r="H28" s="679"/>
      <c r="I28" s="679"/>
      <c r="J28" s="679"/>
      <c r="K28" s="681"/>
      <c r="L28" s="681"/>
      <c r="M28" s="682"/>
    </row>
    <row r="29" spans="1:13" s="654" customFormat="1" ht="7.5" customHeight="1">
      <c r="A29" s="683"/>
      <c r="B29" s="684"/>
      <c r="C29" s="685"/>
      <c r="D29" s="685"/>
      <c r="E29" s="686"/>
      <c r="F29" s="686"/>
      <c r="G29" s="686"/>
      <c r="H29" s="685"/>
      <c r="I29" s="685"/>
      <c r="J29" s="685"/>
      <c r="K29" s="687"/>
      <c r="L29" s="687"/>
      <c r="M29" s="688"/>
    </row>
    <row r="30" spans="1:13" s="654" customFormat="1" ht="18.75" customHeight="1">
      <c r="A30" s="658"/>
      <c r="B30" s="659"/>
      <c r="C30" s="660" t="s">
        <v>383</v>
      </c>
      <c r="D30" s="643"/>
      <c r="E30" s="652"/>
      <c r="F30" s="652"/>
      <c r="G30" s="652"/>
      <c r="H30" s="643"/>
      <c r="I30" s="643"/>
      <c r="J30" s="643"/>
      <c r="K30" s="644">
        <v>1800</v>
      </c>
      <c r="L30" s="666"/>
      <c r="M30" s="663"/>
    </row>
    <row r="31" spans="1:13" s="654" customFormat="1" ht="18.95" customHeight="1">
      <c r="A31" s="658"/>
      <c r="B31" s="659"/>
      <c r="C31" s="660" t="s">
        <v>286</v>
      </c>
      <c r="D31" s="660"/>
      <c r="E31" s="661"/>
      <c r="F31" s="661"/>
      <c r="G31" s="661"/>
      <c r="H31" s="660"/>
      <c r="I31" s="660"/>
      <c r="J31" s="660"/>
      <c r="K31" s="665">
        <f>SUM(K79,K125,K174)</f>
        <v>-2709240</v>
      </c>
      <c r="L31" s="662"/>
      <c r="M31" s="663"/>
    </row>
    <row r="32" spans="1:13" s="654" customFormat="1" ht="18.95" customHeight="1">
      <c r="A32" s="658"/>
      <c r="B32" s="659"/>
      <c r="C32" s="660" t="s">
        <v>13</v>
      </c>
      <c r="D32" s="660"/>
      <c r="E32" s="661"/>
      <c r="F32" s="661"/>
      <c r="G32" s="661"/>
      <c r="H32" s="660"/>
      <c r="I32" s="660"/>
      <c r="J32" s="660"/>
      <c r="K32" s="662">
        <f>SUM(K24:K31)</f>
        <v>-31869281</v>
      </c>
      <c r="L32" s="662"/>
      <c r="M32" s="663"/>
    </row>
    <row r="33" spans="1:13" s="654" customFormat="1" ht="18.75" customHeight="1">
      <c r="A33" s="658"/>
      <c r="B33" s="659"/>
      <c r="C33" s="660"/>
      <c r="D33" s="660"/>
      <c r="E33" s="661"/>
      <c r="F33" s="661"/>
      <c r="G33" s="661"/>
      <c r="H33" s="660"/>
      <c r="I33" s="660"/>
      <c r="J33" s="660"/>
      <c r="K33" s="666"/>
      <c r="L33" s="666"/>
      <c r="M33" s="663"/>
    </row>
    <row r="34" spans="1:13" s="641" customFormat="1" ht="18.95" customHeight="1">
      <c r="A34" s="636"/>
      <c r="B34" s="637" t="s">
        <v>14</v>
      </c>
      <c r="C34" s="638"/>
      <c r="D34" s="638"/>
      <c r="E34" s="638"/>
      <c r="F34" s="638"/>
      <c r="G34" s="638"/>
      <c r="H34" s="638"/>
      <c r="I34" s="638"/>
      <c r="J34" s="638"/>
      <c r="K34" s="689"/>
      <c r="L34" s="689"/>
      <c r="M34" s="640"/>
    </row>
    <row r="35" spans="1:13" ht="18.95" customHeight="1">
      <c r="A35" s="642"/>
      <c r="B35" s="632"/>
      <c r="C35" s="632" t="s">
        <v>378</v>
      </c>
      <c r="D35" s="632"/>
      <c r="E35" s="632"/>
      <c r="F35" s="632"/>
      <c r="G35" s="632"/>
      <c r="H35" s="632"/>
      <c r="I35" s="632"/>
      <c r="J35" s="632"/>
      <c r="K35" s="662">
        <f>SUM(K83,K132,K178)</f>
        <v>30840000</v>
      </c>
      <c r="L35" s="662"/>
      <c r="M35" s="690"/>
    </row>
    <row r="36" spans="1:13" ht="18.95" customHeight="1">
      <c r="A36" s="691"/>
      <c r="B36" s="659"/>
      <c r="C36" s="632" t="s">
        <v>379</v>
      </c>
      <c r="D36" s="632"/>
      <c r="E36" s="632"/>
      <c r="F36" s="692"/>
      <c r="G36" s="692"/>
      <c r="H36" s="692"/>
      <c r="I36" s="692"/>
      <c r="J36" s="692"/>
      <c r="K36" s="662">
        <f>SUM(K84,K133,K183)</f>
        <v>-4323413</v>
      </c>
      <c r="L36" s="662"/>
      <c r="M36" s="693"/>
    </row>
    <row r="37" spans="1:13" s="654" customFormat="1" ht="18.95" customHeight="1">
      <c r="A37" s="658"/>
      <c r="B37" s="659"/>
      <c r="C37" s="660" t="s">
        <v>287</v>
      </c>
      <c r="D37" s="660"/>
      <c r="E37" s="661"/>
      <c r="F37" s="661"/>
      <c r="G37" s="661"/>
      <c r="H37" s="660"/>
      <c r="I37" s="660"/>
      <c r="J37" s="660"/>
      <c r="K37" s="662">
        <f>SUM(K86,K135,K180)</f>
        <v>1010</v>
      </c>
      <c r="L37" s="662"/>
      <c r="M37" s="663"/>
    </row>
    <row r="38" spans="1:13" s="654" customFormat="1" ht="18.95" customHeight="1">
      <c r="A38" s="658"/>
      <c r="B38" s="660"/>
      <c r="C38" s="660" t="s">
        <v>15</v>
      </c>
      <c r="D38" s="660"/>
      <c r="E38" s="661"/>
      <c r="F38" s="661"/>
      <c r="G38" s="661"/>
      <c r="H38" s="664"/>
      <c r="I38" s="660"/>
      <c r="J38" s="660"/>
      <c r="K38" s="695">
        <f>SUM(K35:K37)</f>
        <v>26517597</v>
      </c>
      <c r="L38" s="662"/>
      <c r="M38" s="663"/>
    </row>
    <row r="39" spans="1:13" s="654" customFormat="1" ht="18.95" customHeight="1">
      <c r="A39" s="658"/>
      <c r="B39" s="660"/>
      <c r="C39" s="660"/>
      <c r="D39" s="660"/>
      <c r="E39" s="661"/>
      <c r="F39" s="661"/>
      <c r="G39" s="661"/>
      <c r="H39" s="664"/>
      <c r="I39" s="660"/>
      <c r="J39" s="660"/>
      <c r="K39" s="666"/>
      <c r="L39" s="666"/>
      <c r="M39" s="663"/>
    </row>
    <row r="40" spans="1:13" s="529" customFormat="1" ht="18.95" customHeight="1">
      <c r="A40" s="696"/>
      <c r="B40" s="697" t="str">
        <f>IF(K40&lt;0,"資金減少額","資金増加額")</f>
        <v>資金減少額</v>
      </c>
      <c r="C40" s="697"/>
      <c r="D40" s="697"/>
      <c r="E40" s="697"/>
      <c r="F40" s="698"/>
      <c r="G40" s="698"/>
      <c r="H40" s="668"/>
      <c r="I40" s="668"/>
      <c r="J40" s="699"/>
      <c r="K40" s="699">
        <f>SUM(K21,K32,K38)</f>
        <v>-3927598</v>
      </c>
      <c r="L40" s="699"/>
      <c r="M40" s="700"/>
    </row>
    <row r="41" spans="1:13" s="529" customFormat="1" ht="18.95" customHeight="1">
      <c r="A41" s="696"/>
      <c r="B41" s="701" t="s">
        <v>169</v>
      </c>
      <c r="C41" s="701"/>
      <c r="D41" s="701"/>
      <c r="E41" s="701"/>
      <c r="F41" s="698"/>
      <c r="G41" s="698"/>
      <c r="H41" s="702"/>
      <c r="I41" s="668"/>
      <c r="J41" s="668"/>
      <c r="K41" s="703">
        <f>SUM(K90,K139,K187)</f>
        <v>4718450</v>
      </c>
      <c r="L41" s="699"/>
      <c r="M41" s="700"/>
    </row>
    <row r="42" spans="1:13" s="529" customFormat="1" ht="18.95" customHeight="1">
      <c r="A42" s="696"/>
      <c r="B42" s="697" t="s">
        <v>170</v>
      </c>
      <c r="C42" s="697"/>
      <c r="D42" s="697"/>
      <c r="E42" s="697"/>
      <c r="F42" s="698"/>
      <c r="G42" s="698"/>
      <c r="H42" s="668"/>
      <c r="I42" s="668"/>
      <c r="J42" s="704">
        <f>SUM(K40:K41)</f>
        <v>790852</v>
      </c>
      <c r="K42" s="704"/>
      <c r="L42" s="699"/>
      <c r="M42" s="700"/>
    </row>
    <row r="43" spans="1:13" s="654" customFormat="1" ht="20.100000000000001" customHeight="1">
      <c r="A43" s="658"/>
      <c r="B43" s="659"/>
      <c r="C43" s="660"/>
      <c r="D43" s="660"/>
      <c r="E43" s="661"/>
      <c r="F43" s="661"/>
      <c r="G43" s="661"/>
      <c r="H43" s="660"/>
      <c r="I43" s="660"/>
      <c r="J43" s="660"/>
      <c r="K43" s="675"/>
      <c r="L43" s="675"/>
      <c r="M43" s="663"/>
    </row>
    <row r="44" spans="1:13" s="654" customFormat="1" ht="7.5" customHeight="1" thickBot="1">
      <c r="A44" s="677"/>
      <c r="B44" s="678"/>
      <c r="C44" s="679"/>
      <c r="D44" s="679"/>
      <c r="E44" s="680"/>
      <c r="F44" s="680"/>
      <c r="G44" s="680"/>
      <c r="H44" s="679"/>
      <c r="I44" s="679"/>
      <c r="J44" s="679"/>
      <c r="K44" s="681"/>
      <c r="L44" s="681"/>
      <c r="M44" s="682"/>
    </row>
    <row r="45" spans="1:13" s="11" customFormat="1" ht="37.5" customHeight="1">
      <c r="A45" s="625" t="s">
        <v>631</v>
      </c>
      <c r="B45" s="626"/>
      <c r="C45" s="626"/>
      <c r="D45" s="626"/>
      <c r="E45" s="626"/>
      <c r="F45" s="626"/>
      <c r="G45" s="626"/>
      <c r="H45" s="626"/>
      <c r="I45" s="626"/>
      <c r="J45" s="626"/>
      <c r="K45" s="626"/>
      <c r="L45" s="626"/>
      <c r="M45" s="627"/>
    </row>
    <row r="46" spans="1:13" s="11" customFormat="1" ht="27.75" customHeight="1">
      <c r="A46" s="628" t="s">
        <v>560</v>
      </c>
      <c r="B46" s="629"/>
      <c r="C46" s="629"/>
      <c r="D46" s="629"/>
      <c r="E46" s="629"/>
      <c r="F46" s="629"/>
      <c r="G46" s="629"/>
      <c r="H46" s="629"/>
      <c r="I46" s="629"/>
      <c r="J46" s="629"/>
      <c r="K46" s="629"/>
      <c r="L46" s="629"/>
      <c r="M46" s="630"/>
    </row>
    <row r="47" spans="1:13" s="635" customFormat="1" ht="18.95" customHeight="1">
      <c r="A47" s="631"/>
      <c r="B47" s="2"/>
      <c r="C47" s="632"/>
      <c r="D47" s="632"/>
      <c r="E47" s="632"/>
      <c r="F47" s="632"/>
      <c r="G47" s="632"/>
      <c r="H47" s="632"/>
      <c r="I47" s="632"/>
      <c r="J47" s="632"/>
      <c r="K47" s="633"/>
      <c r="L47" s="633"/>
      <c r="M47" s="634" t="s">
        <v>380</v>
      </c>
    </row>
    <row r="48" spans="1:13" s="641" customFormat="1" ht="18.95" customHeight="1">
      <c r="A48" s="636"/>
      <c r="B48" s="637" t="s">
        <v>0</v>
      </c>
      <c r="C48" s="638"/>
      <c r="D48" s="638"/>
      <c r="E48" s="638"/>
      <c r="F48" s="638"/>
      <c r="G48" s="638"/>
      <c r="H48" s="638"/>
      <c r="I48" s="638"/>
      <c r="J48" s="638"/>
      <c r="K48" s="639"/>
      <c r="L48" s="639"/>
      <c r="M48" s="640"/>
    </row>
    <row r="49" spans="1:13" ht="18.95" customHeight="1">
      <c r="A49" s="642"/>
      <c r="B49" s="632"/>
      <c r="C49" s="643" t="str">
        <f>IF(K49&lt;0,"当年度純損失","当年度純利益")</f>
        <v>当年度純損失</v>
      </c>
      <c r="D49" s="632"/>
      <c r="E49" s="632"/>
      <c r="F49" s="632"/>
      <c r="G49" s="632"/>
      <c r="H49" s="632"/>
      <c r="I49" s="632"/>
      <c r="J49" s="644"/>
      <c r="K49" s="644">
        <v>-46261</v>
      </c>
      <c r="L49" s="644"/>
      <c r="M49" s="645"/>
    </row>
    <row r="50" spans="1:13" ht="18.95" customHeight="1">
      <c r="A50" s="647"/>
      <c r="B50" s="648"/>
      <c r="C50" s="632" t="s">
        <v>1</v>
      </c>
      <c r="D50" s="632"/>
      <c r="E50" s="632"/>
      <c r="F50" s="649"/>
      <c r="G50" s="649"/>
      <c r="H50" s="649"/>
      <c r="I50" s="649"/>
      <c r="J50" s="649"/>
      <c r="K50" s="644">
        <v>934317</v>
      </c>
      <c r="L50" s="644"/>
      <c r="M50" s="650"/>
    </row>
    <row r="51" spans="1:13" s="654" customFormat="1" ht="18.95" customHeight="1">
      <c r="A51" s="651"/>
      <c r="B51" s="643"/>
      <c r="C51" s="643" t="s">
        <v>2</v>
      </c>
      <c r="D51" s="643"/>
      <c r="E51" s="652"/>
      <c r="F51" s="652"/>
      <c r="G51" s="652"/>
      <c r="H51" s="643"/>
      <c r="I51" s="643"/>
      <c r="J51" s="643"/>
      <c r="K51" s="644">
        <v>20000</v>
      </c>
      <c r="L51" s="644"/>
      <c r="M51" s="653"/>
    </row>
    <row r="52" spans="1:13" s="654" customFormat="1" ht="18.95" customHeight="1">
      <c r="A52" s="655"/>
      <c r="B52" s="648"/>
      <c r="C52" s="643" t="s">
        <v>212</v>
      </c>
      <c r="D52" s="643"/>
      <c r="E52" s="652"/>
      <c r="F52" s="652"/>
      <c r="G52" s="652"/>
      <c r="H52" s="643"/>
      <c r="I52" s="643"/>
      <c r="J52" s="643"/>
      <c r="K52" s="644">
        <v>36538</v>
      </c>
      <c r="L52" s="644"/>
      <c r="M52" s="653"/>
    </row>
    <row r="53" spans="1:13" s="1" customFormat="1" ht="18.95" customHeight="1">
      <c r="A53" s="655"/>
      <c r="B53" s="648"/>
      <c r="C53" s="643" t="s">
        <v>381</v>
      </c>
      <c r="D53" s="643"/>
      <c r="E53" s="652"/>
      <c r="F53" s="652"/>
      <c r="G53" s="652"/>
      <c r="H53" s="643"/>
      <c r="I53" s="643"/>
      <c r="J53" s="643"/>
      <c r="K53" s="644">
        <v>15000</v>
      </c>
      <c r="L53" s="644"/>
      <c r="M53" s="653"/>
    </row>
    <row r="54" spans="1:13" s="654" customFormat="1" ht="18.95" customHeight="1">
      <c r="A54" s="655"/>
      <c r="B54" s="648"/>
      <c r="C54" s="643" t="s">
        <v>3</v>
      </c>
      <c r="D54" s="643"/>
      <c r="E54" s="652"/>
      <c r="F54" s="652"/>
      <c r="G54" s="652"/>
      <c r="H54" s="643"/>
      <c r="I54" s="643"/>
      <c r="J54" s="644"/>
      <c r="K54" s="644">
        <v>-396711</v>
      </c>
      <c r="L54" s="644"/>
      <c r="M54" s="653"/>
    </row>
    <row r="55" spans="1:13" s="654" customFormat="1" ht="18.95" hidden="1" customHeight="1">
      <c r="A55" s="655"/>
      <c r="B55" s="648"/>
      <c r="C55" s="643" t="s">
        <v>382</v>
      </c>
      <c r="D55" s="643"/>
      <c r="E55" s="652"/>
      <c r="F55" s="652"/>
      <c r="G55" s="652"/>
      <c r="H55" s="643"/>
      <c r="I55" s="643"/>
      <c r="J55" s="643"/>
      <c r="K55" s="644">
        <v>0</v>
      </c>
      <c r="L55" s="644"/>
      <c r="M55" s="653"/>
    </row>
    <row r="56" spans="1:13" s="654" customFormat="1" ht="18.95" customHeight="1">
      <c r="A56" s="655"/>
      <c r="B56" s="643"/>
      <c r="C56" s="643" t="s">
        <v>4</v>
      </c>
      <c r="D56" s="643"/>
      <c r="E56" s="652"/>
      <c r="F56" s="652"/>
      <c r="G56" s="652"/>
      <c r="H56" s="656"/>
      <c r="I56" s="643"/>
      <c r="J56" s="643"/>
      <c r="K56" s="644">
        <v>-30</v>
      </c>
      <c r="L56" s="644"/>
      <c r="M56" s="653"/>
    </row>
    <row r="57" spans="1:13" s="654" customFormat="1" ht="18.95" customHeight="1">
      <c r="A57" s="655"/>
      <c r="B57" s="643"/>
      <c r="C57" s="643" t="s">
        <v>5</v>
      </c>
      <c r="D57" s="643"/>
      <c r="E57" s="652"/>
      <c r="F57" s="652"/>
      <c r="G57" s="652"/>
      <c r="H57" s="656"/>
      <c r="I57" s="643"/>
      <c r="J57" s="643"/>
      <c r="K57" s="644">
        <v>22041</v>
      </c>
      <c r="L57" s="644"/>
      <c r="M57" s="653"/>
    </row>
    <row r="58" spans="1:13" s="654" customFormat="1" ht="18.95" customHeight="1">
      <c r="A58" s="655"/>
      <c r="B58" s="648"/>
      <c r="C58" s="643" t="str">
        <f>IF(K58&lt;0,"未収金の増加額","未収金の減少額")</f>
        <v>未収金の増加額</v>
      </c>
      <c r="D58" s="643"/>
      <c r="E58" s="652"/>
      <c r="F58" s="652"/>
      <c r="G58" s="652"/>
      <c r="H58" s="643"/>
      <c r="I58" s="643"/>
      <c r="J58" s="644"/>
      <c r="K58" s="644">
        <v>-175007</v>
      </c>
      <c r="L58" s="644"/>
      <c r="M58" s="653"/>
    </row>
    <row r="59" spans="1:13" s="654" customFormat="1" ht="18.95" customHeight="1">
      <c r="A59" s="655"/>
      <c r="B59" s="643"/>
      <c r="C59" s="643" t="str">
        <f>IF(K59&gt;0,"未払金の増加額","未払金の減少額")</f>
        <v>未払金の増加額</v>
      </c>
      <c r="D59" s="643"/>
      <c r="E59" s="652"/>
      <c r="F59" s="652"/>
      <c r="G59" s="652"/>
      <c r="H59" s="656"/>
      <c r="I59" s="643"/>
      <c r="J59" s="643"/>
      <c r="K59" s="644">
        <v>152671</v>
      </c>
      <c r="L59" s="644"/>
      <c r="M59" s="653"/>
    </row>
    <row r="60" spans="1:13" s="654" customFormat="1" ht="18.95" customHeight="1">
      <c r="A60" s="655"/>
      <c r="B60" s="643"/>
      <c r="C60" s="643" t="str">
        <f>IF(K60&lt;0,"たな卸資産の増加額","たな卸資産の減少額")</f>
        <v>たな卸資産の増加額</v>
      </c>
      <c r="D60" s="643"/>
      <c r="E60" s="652"/>
      <c r="F60" s="652"/>
      <c r="G60" s="652"/>
      <c r="H60" s="656"/>
      <c r="I60" s="643"/>
      <c r="J60" s="643"/>
      <c r="K60" s="644">
        <v>-17331</v>
      </c>
      <c r="L60" s="644"/>
      <c r="M60" s="653"/>
    </row>
    <row r="61" spans="1:13" s="1" customFormat="1" ht="18.95" hidden="1" customHeight="1">
      <c r="A61" s="655"/>
      <c r="B61" s="643"/>
      <c r="C61" s="643" t="str">
        <f>IF(K61&lt;0,"預託金の増加額","預託金の減少額")</f>
        <v>預託金の減少額</v>
      </c>
      <c r="D61" s="643"/>
      <c r="E61" s="652"/>
      <c r="F61" s="652"/>
      <c r="G61" s="652"/>
      <c r="H61" s="656"/>
      <c r="I61" s="643"/>
      <c r="J61" s="643"/>
      <c r="K61" s="644">
        <v>0</v>
      </c>
      <c r="L61" s="644"/>
      <c r="M61" s="653"/>
    </row>
    <row r="62" spans="1:13" s="654" customFormat="1" ht="18.95" hidden="1" customHeight="1">
      <c r="A62" s="655"/>
      <c r="B62" s="643"/>
      <c r="C62" s="643" t="str">
        <f>IF(K62&gt;0,"預り金の増加額","預り金の減少額")</f>
        <v>預り金の減少額</v>
      </c>
      <c r="D62" s="643"/>
      <c r="E62" s="652"/>
      <c r="F62" s="652"/>
      <c r="G62" s="652"/>
      <c r="H62" s="656"/>
      <c r="I62" s="643"/>
      <c r="J62" s="643"/>
      <c r="K62" s="644">
        <v>0</v>
      </c>
      <c r="L62" s="644"/>
      <c r="M62" s="653"/>
    </row>
    <row r="63" spans="1:13" s="654" customFormat="1" ht="18.95" customHeight="1">
      <c r="A63" s="655"/>
      <c r="B63" s="648"/>
      <c r="C63" s="643" t="str">
        <f>IF(K63&gt;0,"引当金の増加額","引当金の減少額")</f>
        <v>引当金の減少額</v>
      </c>
      <c r="D63" s="643"/>
      <c r="E63" s="652"/>
      <c r="F63" s="652"/>
      <c r="G63" s="652"/>
      <c r="H63" s="643"/>
      <c r="I63" s="643"/>
      <c r="J63" s="643"/>
      <c r="K63" s="644">
        <v>-191850</v>
      </c>
      <c r="L63" s="644"/>
      <c r="M63" s="653"/>
    </row>
    <row r="64" spans="1:13" s="654" customFormat="1" ht="18.95" hidden="1" customHeight="1">
      <c r="A64" s="655"/>
      <c r="B64" s="648"/>
      <c r="C64" s="643" t="str">
        <f>IF(K64&lt;0,"その他流動資産の増加額","その他流動資産の減少額")</f>
        <v>その他流動資産の減少額</v>
      </c>
      <c r="D64" s="643"/>
      <c r="E64" s="652"/>
      <c r="F64" s="652"/>
      <c r="G64" s="652"/>
      <c r="H64" s="643"/>
      <c r="I64" s="643"/>
      <c r="J64" s="643"/>
      <c r="K64" s="644">
        <v>0</v>
      </c>
      <c r="L64" s="644"/>
      <c r="M64" s="653"/>
    </row>
    <row r="65" spans="1:13" s="654" customFormat="1" ht="18.95" customHeight="1">
      <c r="A65" s="655"/>
      <c r="B65" s="643"/>
      <c r="C65" s="643" t="s">
        <v>6</v>
      </c>
      <c r="D65" s="643"/>
      <c r="E65" s="652"/>
      <c r="F65" s="652"/>
      <c r="G65" s="652"/>
      <c r="H65" s="656"/>
      <c r="I65" s="643"/>
      <c r="J65" s="643"/>
      <c r="K65" s="657">
        <f>SUM(J49:K64)</f>
        <v>353377</v>
      </c>
      <c r="L65" s="644"/>
      <c r="M65" s="653"/>
    </row>
    <row r="66" spans="1:13" s="654" customFormat="1" ht="18.95" customHeight="1">
      <c r="A66" s="658"/>
      <c r="B66" s="659"/>
      <c r="C66" s="660" t="s">
        <v>7</v>
      </c>
      <c r="D66" s="660"/>
      <c r="E66" s="661"/>
      <c r="F66" s="661"/>
      <c r="G66" s="661"/>
      <c r="H66" s="660"/>
      <c r="I66" s="660"/>
      <c r="J66" s="660"/>
      <c r="K66" s="644">
        <f>-K56</f>
        <v>30</v>
      </c>
      <c r="L66" s="662"/>
      <c r="M66" s="663"/>
    </row>
    <row r="67" spans="1:13" s="654" customFormat="1" ht="18.95" customHeight="1">
      <c r="A67" s="658"/>
      <c r="B67" s="660"/>
      <c r="C67" s="660" t="s">
        <v>8</v>
      </c>
      <c r="D67" s="660"/>
      <c r="E67" s="661"/>
      <c r="F67" s="661"/>
      <c r="G67" s="661"/>
      <c r="H67" s="664"/>
      <c r="I67" s="660"/>
      <c r="J67" s="660"/>
      <c r="K67" s="705">
        <f>-K57</f>
        <v>-22041</v>
      </c>
      <c r="L67" s="662"/>
      <c r="M67" s="663"/>
    </row>
    <row r="68" spans="1:13" s="654" customFormat="1" ht="18.95" customHeight="1">
      <c r="A68" s="658"/>
      <c r="B68" s="659"/>
      <c r="C68" s="660" t="s">
        <v>9</v>
      </c>
      <c r="D68" s="660"/>
      <c r="E68" s="661"/>
      <c r="F68" s="661"/>
      <c r="G68" s="661"/>
      <c r="H68" s="660"/>
      <c r="I68" s="660"/>
      <c r="J68" s="660"/>
      <c r="K68" s="657">
        <f>SUM(K65:K67)</f>
        <v>331366</v>
      </c>
      <c r="L68" s="662"/>
      <c r="M68" s="663"/>
    </row>
    <row r="69" spans="1:13" s="654" customFormat="1" ht="18.95" customHeight="1">
      <c r="A69" s="658"/>
      <c r="B69" s="660"/>
      <c r="C69" s="660"/>
      <c r="D69" s="660"/>
      <c r="E69" s="661"/>
      <c r="F69" s="661"/>
      <c r="G69" s="661"/>
      <c r="H69" s="664"/>
      <c r="I69" s="660"/>
      <c r="J69" s="660"/>
      <c r="K69" s="666"/>
      <c r="L69" s="666"/>
      <c r="M69" s="663"/>
    </row>
    <row r="70" spans="1:13" s="674" customFormat="1" ht="18.95" customHeight="1">
      <c r="A70" s="667"/>
      <c r="B70" s="668" t="s">
        <v>10</v>
      </c>
      <c r="C70" s="669"/>
      <c r="D70" s="669"/>
      <c r="E70" s="670"/>
      <c r="F70" s="670"/>
      <c r="G70" s="670"/>
      <c r="H70" s="671"/>
      <c r="I70" s="669"/>
      <c r="J70" s="669"/>
      <c r="K70" s="672"/>
      <c r="L70" s="672"/>
      <c r="M70" s="673"/>
    </row>
    <row r="71" spans="1:13" s="654" customFormat="1" ht="18.95" customHeight="1">
      <c r="A71" s="658"/>
      <c r="B71" s="659"/>
      <c r="C71" s="660" t="s">
        <v>11</v>
      </c>
      <c r="D71" s="675"/>
      <c r="E71" s="661"/>
      <c r="F71" s="661"/>
      <c r="G71" s="661"/>
      <c r="H71" s="660"/>
      <c r="I71" s="660"/>
      <c r="J71" s="662"/>
      <c r="K71" s="662">
        <v>-31381558</v>
      </c>
      <c r="L71" s="662"/>
      <c r="M71" s="663"/>
    </row>
    <row r="72" spans="1:13" s="654" customFormat="1" ht="18.95" hidden="1" customHeight="1">
      <c r="A72" s="658"/>
      <c r="B72" s="659"/>
      <c r="C72" s="660" t="s">
        <v>284</v>
      </c>
      <c r="D72" s="676"/>
      <c r="E72" s="652"/>
      <c r="F72" s="652"/>
      <c r="G72" s="661"/>
      <c r="H72" s="660"/>
      <c r="I72" s="660"/>
      <c r="J72" s="660"/>
      <c r="K72" s="662">
        <v>0</v>
      </c>
      <c r="L72" s="662"/>
      <c r="M72" s="663"/>
    </row>
    <row r="73" spans="1:13" s="654" customFormat="1" ht="18.95" customHeight="1">
      <c r="A73" s="658"/>
      <c r="B73" s="659"/>
      <c r="C73" s="660" t="s">
        <v>285</v>
      </c>
      <c r="D73" s="675"/>
      <c r="E73" s="661"/>
      <c r="F73" s="661"/>
      <c r="G73" s="661"/>
      <c r="H73" s="660"/>
      <c r="I73" s="660"/>
      <c r="J73" s="660"/>
      <c r="K73" s="662">
        <v>453772</v>
      </c>
      <c r="L73" s="662"/>
      <c r="M73" s="663"/>
    </row>
    <row r="74" spans="1:13" s="654" customFormat="1" ht="18.95" customHeight="1">
      <c r="A74" s="658"/>
      <c r="B74" s="659"/>
      <c r="C74" s="660" t="s">
        <v>478</v>
      </c>
      <c r="D74" s="676"/>
      <c r="E74" s="652"/>
      <c r="F74" s="661"/>
      <c r="G74" s="661"/>
      <c r="H74" s="660"/>
      <c r="I74" s="660"/>
      <c r="J74" s="660"/>
      <c r="K74" s="662">
        <v>200988</v>
      </c>
      <c r="L74" s="662"/>
      <c r="M74" s="663"/>
    </row>
    <row r="75" spans="1:13" s="654" customFormat="1" ht="18.95" customHeight="1">
      <c r="A75" s="658"/>
      <c r="B75" s="659"/>
      <c r="C75" s="660" t="s">
        <v>12</v>
      </c>
      <c r="D75" s="660"/>
      <c r="E75" s="661"/>
      <c r="F75" s="661"/>
      <c r="G75" s="661"/>
      <c r="H75" s="660"/>
      <c r="I75" s="660"/>
      <c r="J75" s="660"/>
      <c r="K75" s="662">
        <v>-18000</v>
      </c>
      <c r="L75" s="662"/>
      <c r="M75" s="663"/>
    </row>
    <row r="76" spans="1:13" s="654" customFormat="1" ht="18.95" customHeight="1">
      <c r="A76" s="658"/>
      <c r="B76" s="659"/>
      <c r="C76" s="660" t="s">
        <v>383</v>
      </c>
      <c r="D76" s="643"/>
      <c r="E76" s="652"/>
      <c r="F76" s="652"/>
      <c r="G76" s="652"/>
      <c r="H76" s="643"/>
      <c r="I76" s="643"/>
      <c r="J76" s="660"/>
      <c r="K76" s="662">
        <v>1800</v>
      </c>
      <c r="L76" s="662"/>
      <c r="M76" s="663"/>
    </row>
    <row r="77" spans="1:13" s="654" customFormat="1" ht="7.5" customHeight="1" thickBot="1">
      <c r="A77" s="677"/>
      <c r="B77" s="678"/>
      <c r="C77" s="679"/>
      <c r="D77" s="679"/>
      <c r="E77" s="680"/>
      <c r="F77" s="680"/>
      <c r="G77" s="680"/>
      <c r="H77" s="679"/>
      <c r="I77" s="679"/>
      <c r="J77" s="679"/>
      <c r="K77" s="681"/>
      <c r="L77" s="681"/>
      <c r="M77" s="682"/>
    </row>
    <row r="78" spans="1:13" s="654" customFormat="1" ht="7.5" customHeight="1">
      <c r="A78" s="683"/>
      <c r="B78" s="684"/>
      <c r="C78" s="685"/>
      <c r="D78" s="685"/>
      <c r="E78" s="686"/>
      <c r="F78" s="686"/>
      <c r="G78" s="686"/>
      <c r="H78" s="685"/>
      <c r="I78" s="685"/>
      <c r="J78" s="685"/>
      <c r="K78" s="687"/>
      <c r="L78" s="687"/>
      <c r="M78" s="688"/>
    </row>
    <row r="79" spans="1:13" s="654" customFormat="1" ht="18.95" customHeight="1">
      <c r="A79" s="658"/>
      <c r="B79" s="659"/>
      <c r="C79" s="660" t="s">
        <v>286</v>
      </c>
      <c r="D79" s="660"/>
      <c r="E79" s="661"/>
      <c r="F79" s="661"/>
      <c r="G79" s="661"/>
      <c r="H79" s="660"/>
      <c r="I79" s="660"/>
      <c r="J79" s="662"/>
      <c r="K79" s="665">
        <v>-2669534</v>
      </c>
      <c r="L79" s="662"/>
      <c r="M79" s="663"/>
    </row>
    <row r="80" spans="1:13" s="654" customFormat="1" ht="18.95" customHeight="1">
      <c r="A80" s="658"/>
      <c r="B80" s="659"/>
      <c r="C80" s="660" t="s">
        <v>13</v>
      </c>
      <c r="D80" s="660"/>
      <c r="E80" s="661"/>
      <c r="F80" s="661"/>
      <c r="G80" s="661"/>
      <c r="H80" s="660"/>
      <c r="I80" s="660"/>
      <c r="J80" s="662"/>
      <c r="K80" s="662">
        <f>SUM(K71:L79)</f>
        <v>-33412532</v>
      </c>
      <c r="L80" s="662"/>
      <c r="M80" s="663"/>
    </row>
    <row r="81" spans="1:13" s="654" customFormat="1" ht="18.95" customHeight="1">
      <c r="A81" s="658"/>
      <c r="B81" s="660"/>
      <c r="C81" s="660"/>
      <c r="D81" s="660"/>
      <c r="E81" s="661"/>
      <c r="F81" s="661"/>
      <c r="G81" s="661"/>
      <c r="H81" s="664"/>
      <c r="I81" s="660"/>
      <c r="J81" s="660"/>
      <c r="K81" s="666"/>
      <c r="L81" s="666"/>
      <c r="M81" s="663"/>
    </row>
    <row r="82" spans="1:13" s="641" customFormat="1" ht="18.95" customHeight="1">
      <c r="A82" s="636"/>
      <c r="B82" s="637" t="s">
        <v>14</v>
      </c>
      <c r="C82" s="638"/>
      <c r="D82" s="638"/>
      <c r="E82" s="638"/>
      <c r="F82" s="638"/>
      <c r="G82" s="638"/>
      <c r="H82" s="638"/>
      <c r="I82" s="638"/>
      <c r="J82" s="638"/>
      <c r="K82" s="689"/>
      <c r="L82" s="689"/>
      <c r="M82" s="640"/>
    </row>
    <row r="83" spans="1:13" ht="18.95" customHeight="1">
      <c r="A83" s="642"/>
      <c r="B83" s="632"/>
      <c r="C83" s="632" t="s">
        <v>378</v>
      </c>
      <c r="D83" s="632"/>
      <c r="E83" s="632"/>
      <c r="F83" s="632"/>
      <c r="G83" s="632"/>
      <c r="H83" s="632"/>
      <c r="I83" s="632"/>
      <c r="J83" s="632"/>
      <c r="K83" s="662">
        <v>30007000</v>
      </c>
      <c r="L83" s="662"/>
      <c r="M83" s="690"/>
    </row>
    <row r="84" spans="1:13" ht="18.95" customHeight="1">
      <c r="A84" s="691"/>
      <c r="B84" s="659"/>
      <c r="C84" s="632" t="s">
        <v>379</v>
      </c>
      <c r="D84" s="632"/>
      <c r="E84" s="632"/>
      <c r="F84" s="692"/>
      <c r="G84" s="692"/>
      <c r="H84" s="692"/>
      <c r="I84" s="692"/>
      <c r="J84" s="662"/>
      <c r="K84" s="662">
        <v>-820327</v>
      </c>
      <c r="L84" s="662"/>
      <c r="M84" s="693"/>
    </row>
    <row r="85" spans="1:13" s="654" customFormat="1" ht="18.95" hidden="1" customHeight="1">
      <c r="A85" s="694"/>
      <c r="B85" s="660"/>
      <c r="C85" s="660" t="s">
        <v>285</v>
      </c>
      <c r="D85" s="660"/>
      <c r="E85" s="661"/>
      <c r="F85" s="661"/>
      <c r="G85" s="661"/>
      <c r="H85" s="660"/>
      <c r="I85" s="660"/>
      <c r="J85" s="660"/>
      <c r="K85" s="662">
        <v>0</v>
      </c>
      <c r="L85" s="662"/>
      <c r="M85" s="663"/>
    </row>
    <row r="86" spans="1:13" s="654" customFormat="1" ht="18.95" customHeight="1">
      <c r="A86" s="658"/>
      <c r="B86" s="659"/>
      <c r="C86" s="660" t="s">
        <v>287</v>
      </c>
      <c r="D86" s="660"/>
      <c r="E86" s="661"/>
      <c r="F86" s="661"/>
      <c r="G86" s="661"/>
      <c r="H86" s="660"/>
      <c r="I86" s="660"/>
      <c r="J86" s="660"/>
      <c r="K86" s="662">
        <v>1000</v>
      </c>
      <c r="L86" s="662"/>
      <c r="M86" s="663"/>
    </row>
    <row r="87" spans="1:13" s="654" customFormat="1" ht="18.95" customHeight="1">
      <c r="A87" s="658"/>
      <c r="B87" s="660"/>
      <c r="C87" s="660" t="s">
        <v>15</v>
      </c>
      <c r="D87" s="660"/>
      <c r="E87" s="661"/>
      <c r="F87" s="661"/>
      <c r="G87" s="661"/>
      <c r="H87" s="664"/>
      <c r="I87" s="660"/>
      <c r="J87" s="660"/>
      <c r="K87" s="695">
        <f>SUM(J83:K86)</f>
        <v>29187673</v>
      </c>
      <c r="L87" s="662"/>
      <c r="M87" s="663"/>
    </row>
    <row r="88" spans="1:13" s="654" customFormat="1" ht="18.95" customHeight="1">
      <c r="A88" s="658"/>
      <c r="B88" s="660"/>
      <c r="C88" s="660"/>
      <c r="D88" s="660"/>
      <c r="E88" s="661"/>
      <c r="F88" s="661"/>
      <c r="G88" s="661"/>
      <c r="H88" s="664"/>
      <c r="I88" s="660"/>
      <c r="J88" s="660"/>
      <c r="K88" s="666"/>
      <c r="L88" s="666"/>
      <c r="M88" s="663"/>
    </row>
    <row r="89" spans="1:13" s="529" customFormat="1" ht="18.95" customHeight="1">
      <c r="A89" s="696"/>
      <c r="B89" s="697" t="str">
        <f>IF(K89&lt;0,"資金減少額","資金増加額")</f>
        <v>資金減少額</v>
      </c>
      <c r="C89" s="697"/>
      <c r="D89" s="697"/>
      <c r="E89" s="697"/>
      <c r="F89" s="698"/>
      <c r="G89" s="698"/>
      <c r="H89" s="668"/>
      <c r="I89" s="699"/>
      <c r="J89" s="699"/>
      <c r="K89" s="699">
        <f>SUM(K68,K80,K87)</f>
        <v>-3893493</v>
      </c>
      <c r="L89" s="699"/>
      <c r="M89" s="700"/>
    </row>
    <row r="90" spans="1:13" s="529" customFormat="1" ht="18.95" customHeight="1">
      <c r="A90" s="696"/>
      <c r="B90" s="701" t="s">
        <v>169</v>
      </c>
      <c r="C90" s="701"/>
      <c r="D90" s="701"/>
      <c r="E90" s="701"/>
      <c r="F90" s="698"/>
      <c r="G90" s="698"/>
      <c r="H90" s="702"/>
      <c r="I90" s="668"/>
      <c r="J90" s="699"/>
      <c r="K90" s="703">
        <v>3958856</v>
      </c>
      <c r="L90" s="699"/>
      <c r="M90" s="700"/>
    </row>
    <row r="91" spans="1:13" s="529" customFormat="1" ht="18.95" customHeight="1">
      <c r="A91" s="696"/>
      <c r="B91" s="697" t="s">
        <v>170</v>
      </c>
      <c r="C91" s="697"/>
      <c r="D91" s="697"/>
      <c r="E91" s="697"/>
      <c r="F91" s="698"/>
      <c r="G91" s="698"/>
      <c r="H91" s="668"/>
      <c r="I91" s="668"/>
      <c r="J91" s="704">
        <f>SUM(I89:K90)</f>
        <v>65363</v>
      </c>
      <c r="K91" s="704"/>
      <c r="L91" s="699"/>
      <c r="M91" s="700"/>
    </row>
    <row r="92" spans="1:13" s="654" customFormat="1" ht="20.100000000000001" customHeight="1">
      <c r="A92" s="658"/>
      <c r="B92" s="659"/>
      <c r="C92" s="660"/>
      <c r="D92" s="660"/>
      <c r="E92" s="661"/>
      <c r="F92" s="661"/>
      <c r="G92" s="661"/>
      <c r="H92" s="660"/>
      <c r="I92" s="660"/>
      <c r="J92" s="660"/>
      <c r="K92" s="675"/>
      <c r="L92" s="675"/>
      <c r="M92" s="663"/>
    </row>
    <row r="93" spans="1:13" s="654" customFormat="1" ht="7.5" customHeight="1" thickBot="1">
      <c r="A93" s="677"/>
      <c r="B93" s="678"/>
      <c r="C93" s="679"/>
      <c r="D93" s="679"/>
      <c r="E93" s="680"/>
      <c r="F93" s="680"/>
      <c r="G93" s="680"/>
      <c r="H93" s="679"/>
      <c r="I93" s="679"/>
      <c r="J93" s="679"/>
      <c r="K93" s="681"/>
      <c r="L93" s="681"/>
      <c r="M93" s="682"/>
    </row>
    <row r="94" spans="1:13" s="11" customFormat="1" ht="37.5" customHeight="1">
      <c r="A94" s="625" t="s">
        <v>632</v>
      </c>
      <c r="B94" s="626"/>
      <c r="C94" s="626"/>
      <c r="D94" s="626"/>
      <c r="E94" s="626"/>
      <c r="F94" s="626"/>
      <c r="G94" s="626"/>
      <c r="H94" s="626"/>
      <c r="I94" s="626"/>
      <c r="J94" s="626"/>
      <c r="K94" s="626"/>
      <c r="L94" s="626"/>
      <c r="M94" s="627"/>
    </row>
    <row r="95" spans="1:13" s="11" customFormat="1" ht="27.75" customHeight="1">
      <c r="A95" s="628" t="s">
        <v>560</v>
      </c>
      <c r="B95" s="629"/>
      <c r="C95" s="629"/>
      <c r="D95" s="629"/>
      <c r="E95" s="629"/>
      <c r="F95" s="629"/>
      <c r="G95" s="629"/>
      <c r="H95" s="629"/>
      <c r="I95" s="629"/>
      <c r="J95" s="629"/>
      <c r="K95" s="629"/>
      <c r="L95" s="629"/>
      <c r="M95" s="630"/>
    </row>
    <row r="96" spans="1:13" s="635" customFormat="1" ht="18.95" customHeight="1">
      <c r="A96" s="631"/>
      <c r="B96" s="2"/>
      <c r="C96" s="632"/>
      <c r="D96" s="632"/>
      <c r="E96" s="632"/>
      <c r="F96" s="632"/>
      <c r="G96" s="632"/>
      <c r="H96" s="632"/>
      <c r="I96" s="632"/>
      <c r="J96" s="632"/>
      <c r="K96" s="633"/>
      <c r="L96" s="633"/>
      <c r="M96" s="634" t="s">
        <v>380</v>
      </c>
    </row>
    <row r="97" spans="1:13" s="641" customFormat="1" ht="18.95" customHeight="1">
      <c r="A97" s="636"/>
      <c r="B97" s="637" t="s">
        <v>0</v>
      </c>
      <c r="C97" s="638"/>
      <c r="D97" s="638"/>
      <c r="E97" s="638"/>
      <c r="F97" s="638"/>
      <c r="G97" s="638"/>
      <c r="H97" s="638"/>
      <c r="I97" s="638"/>
      <c r="J97" s="638"/>
      <c r="K97" s="639"/>
      <c r="L97" s="639"/>
      <c r="M97" s="640"/>
    </row>
    <row r="98" spans="1:13" ht="18.95" customHeight="1">
      <c r="A98" s="642"/>
      <c r="B98" s="632"/>
      <c r="C98" s="643" t="str">
        <f>IF(K98&lt;0,"当年度純損失","当年度純利益")</f>
        <v>当年度純損失</v>
      </c>
      <c r="D98" s="632"/>
      <c r="E98" s="632"/>
      <c r="F98" s="632"/>
      <c r="G98" s="632"/>
      <c r="H98" s="632"/>
      <c r="I98" s="632"/>
      <c r="J98" s="644"/>
      <c r="K98" s="644">
        <v>-140135</v>
      </c>
      <c r="L98" s="644"/>
      <c r="M98" s="645"/>
    </row>
    <row r="99" spans="1:13" ht="18.95" customHeight="1">
      <c r="A99" s="647"/>
      <c r="B99" s="648"/>
      <c r="C99" s="632" t="s">
        <v>1</v>
      </c>
      <c r="D99" s="632"/>
      <c r="E99" s="632"/>
      <c r="F99" s="649"/>
      <c r="G99" s="649"/>
      <c r="H99" s="649"/>
      <c r="I99" s="649"/>
      <c r="J99" s="649"/>
      <c r="K99" s="644">
        <v>722489</v>
      </c>
      <c r="L99" s="644"/>
      <c r="M99" s="650"/>
    </row>
    <row r="100" spans="1:13" s="654" customFormat="1" ht="18.95" customHeight="1">
      <c r="A100" s="651"/>
      <c r="B100" s="643"/>
      <c r="C100" s="643" t="s">
        <v>2</v>
      </c>
      <c r="D100" s="643"/>
      <c r="E100" s="652"/>
      <c r="F100" s="652"/>
      <c r="G100" s="652"/>
      <c r="H100" s="643"/>
      <c r="I100" s="643"/>
      <c r="J100" s="643"/>
      <c r="K100" s="644">
        <v>10000</v>
      </c>
      <c r="L100" s="644"/>
      <c r="M100" s="653"/>
    </row>
    <row r="101" spans="1:13" s="654" customFormat="1" ht="18.95" customHeight="1">
      <c r="A101" s="655"/>
      <c r="B101" s="648"/>
      <c r="C101" s="643" t="s">
        <v>212</v>
      </c>
      <c r="D101" s="643"/>
      <c r="E101" s="652"/>
      <c r="F101" s="652"/>
      <c r="G101" s="652"/>
      <c r="H101" s="643"/>
      <c r="I101" s="643"/>
      <c r="J101" s="643"/>
      <c r="K101" s="644">
        <v>7880</v>
      </c>
      <c r="L101" s="644"/>
      <c r="M101" s="653"/>
    </row>
    <row r="102" spans="1:13" s="1" customFormat="1" ht="18.95" hidden="1" customHeight="1">
      <c r="A102" s="655"/>
      <c r="B102" s="648"/>
      <c r="C102" s="643" t="s">
        <v>381</v>
      </c>
      <c r="D102" s="643"/>
      <c r="E102" s="652"/>
      <c r="F102" s="652"/>
      <c r="G102" s="652"/>
      <c r="H102" s="643"/>
      <c r="I102" s="643"/>
      <c r="J102" s="643"/>
      <c r="K102" s="644">
        <v>0</v>
      </c>
      <c r="L102" s="644"/>
      <c r="M102" s="653"/>
    </row>
    <row r="103" spans="1:13" s="654" customFormat="1" ht="18.95" customHeight="1">
      <c r="A103" s="655"/>
      <c r="B103" s="648"/>
      <c r="C103" s="643" t="s">
        <v>3</v>
      </c>
      <c r="D103" s="643"/>
      <c r="E103" s="652"/>
      <c r="F103" s="652"/>
      <c r="G103" s="652"/>
      <c r="H103" s="643"/>
      <c r="I103" s="643"/>
      <c r="J103" s="644"/>
      <c r="K103" s="644">
        <v>-419557</v>
      </c>
      <c r="L103" s="644"/>
      <c r="M103" s="653"/>
    </row>
    <row r="104" spans="1:13" s="654" customFormat="1" ht="18.95" hidden="1" customHeight="1">
      <c r="A104" s="655"/>
      <c r="B104" s="648"/>
      <c r="C104" s="643" t="s">
        <v>382</v>
      </c>
      <c r="D104" s="643"/>
      <c r="E104" s="652"/>
      <c r="F104" s="652"/>
      <c r="G104" s="652"/>
      <c r="H104" s="643"/>
      <c r="I104" s="643"/>
      <c r="J104" s="643"/>
      <c r="K104" s="644">
        <v>0</v>
      </c>
      <c r="L104" s="644"/>
      <c r="M104" s="653"/>
    </row>
    <row r="105" spans="1:13" s="654" customFormat="1" ht="18.95" customHeight="1">
      <c r="A105" s="655"/>
      <c r="B105" s="643"/>
      <c r="C105" s="643" t="s">
        <v>4</v>
      </c>
      <c r="D105" s="643"/>
      <c r="E105" s="652"/>
      <c r="F105" s="652"/>
      <c r="G105" s="652"/>
      <c r="H105" s="656"/>
      <c r="I105" s="643"/>
      <c r="J105" s="643"/>
      <c r="K105" s="644">
        <v>-1</v>
      </c>
      <c r="L105" s="644"/>
      <c r="M105" s="653"/>
    </row>
    <row r="106" spans="1:13" s="654" customFormat="1" ht="18.95" customHeight="1">
      <c r="A106" s="655"/>
      <c r="B106" s="643"/>
      <c r="C106" s="643" t="s">
        <v>5</v>
      </c>
      <c r="D106" s="643"/>
      <c r="E106" s="652"/>
      <c r="F106" s="652"/>
      <c r="G106" s="652"/>
      <c r="H106" s="656"/>
      <c r="I106" s="643"/>
      <c r="J106" s="643"/>
      <c r="K106" s="644">
        <v>263234</v>
      </c>
      <c r="L106" s="644"/>
      <c r="M106" s="653"/>
    </row>
    <row r="107" spans="1:13" s="654" customFormat="1" ht="18.95" customHeight="1">
      <c r="A107" s="655"/>
      <c r="B107" s="648"/>
      <c r="C107" s="643" t="str">
        <f>IF(K107&lt;0,"未収金の増加額","未収金の減少額")</f>
        <v>未収金の増加額</v>
      </c>
      <c r="D107" s="643"/>
      <c r="E107" s="652"/>
      <c r="F107" s="652"/>
      <c r="G107" s="652"/>
      <c r="H107" s="643"/>
      <c r="I107" s="643"/>
      <c r="J107" s="643"/>
      <c r="K107" s="644">
        <v>-89859</v>
      </c>
      <c r="L107" s="644"/>
      <c r="M107" s="653"/>
    </row>
    <row r="108" spans="1:13" s="654" customFormat="1" ht="18.95" customHeight="1">
      <c r="A108" s="655"/>
      <c r="B108" s="643"/>
      <c r="C108" s="643" t="str">
        <f>IF(K108&gt;0,"未払金の増加額","未払金の減少額")</f>
        <v>未払金の増加額</v>
      </c>
      <c r="D108" s="643"/>
      <c r="E108" s="652"/>
      <c r="F108" s="652"/>
      <c r="G108" s="652"/>
      <c r="H108" s="656"/>
      <c r="I108" s="643"/>
      <c r="J108" s="643"/>
      <c r="K108" s="644">
        <v>615457</v>
      </c>
      <c r="L108" s="644"/>
      <c r="M108" s="653"/>
    </row>
    <row r="109" spans="1:13" s="654" customFormat="1" ht="18.95" customHeight="1">
      <c r="A109" s="655"/>
      <c r="B109" s="643"/>
      <c r="C109" s="643" t="str">
        <f>IF(K109&lt;0,"たな卸資産の増加額","たな卸資産の減少額")</f>
        <v>たな卸資産の増加額</v>
      </c>
      <c r="D109" s="643"/>
      <c r="E109" s="652"/>
      <c r="F109" s="652"/>
      <c r="G109" s="652"/>
      <c r="H109" s="656"/>
      <c r="I109" s="643"/>
      <c r="J109" s="643"/>
      <c r="K109" s="644">
        <v>-7514</v>
      </c>
      <c r="L109" s="644"/>
      <c r="M109" s="653"/>
    </row>
    <row r="110" spans="1:13" s="1" customFormat="1" ht="18.95" hidden="1" customHeight="1">
      <c r="A110" s="655"/>
      <c r="B110" s="643"/>
      <c r="C110" s="643" t="str">
        <f>IF(K110&lt;0,"預託金の増加額","預託金の減少額")</f>
        <v>預託金の減少額</v>
      </c>
      <c r="D110" s="643"/>
      <c r="E110" s="652"/>
      <c r="F110" s="652"/>
      <c r="G110" s="652"/>
      <c r="H110" s="656"/>
      <c r="I110" s="643"/>
      <c r="J110" s="643"/>
      <c r="K110" s="644">
        <v>0</v>
      </c>
      <c r="L110" s="644"/>
      <c r="M110" s="653"/>
    </row>
    <row r="111" spans="1:13" s="654" customFormat="1" ht="18.95" hidden="1" customHeight="1">
      <c r="A111" s="655"/>
      <c r="B111" s="643"/>
      <c r="C111" s="643" t="str">
        <f>IF(K111&gt;0,"預り金の増加額","預り金の減少額")</f>
        <v>預り金の減少額</v>
      </c>
      <c r="D111" s="643"/>
      <c r="E111" s="652"/>
      <c r="F111" s="652"/>
      <c r="G111" s="652"/>
      <c r="H111" s="656"/>
      <c r="I111" s="643"/>
      <c r="J111" s="643"/>
      <c r="K111" s="644">
        <v>0</v>
      </c>
      <c r="L111" s="644"/>
      <c r="M111" s="653"/>
    </row>
    <row r="112" spans="1:13" s="654" customFormat="1" ht="18.95" customHeight="1">
      <c r="A112" s="655"/>
      <c r="B112" s="648"/>
      <c r="C112" s="643" t="str">
        <f>IF(K112&gt;0,"引当金の増加額","引当金の減少額")</f>
        <v>引当金の増加額</v>
      </c>
      <c r="D112" s="643"/>
      <c r="E112" s="652"/>
      <c r="F112" s="652"/>
      <c r="G112" s="652"/>
      <c r="H112" s="643"/>
      <c r="I112" s="643"/>
      <c r="J112" s="643"/>
      <c r="K112" s="644">
        <v>3517</v>
      </c>
      <c r="L112" s="644"/>
      <c r="M112" s="653"/>
    </row>
    <row r="113" spans="1:13" s="654" customFormat="1" ht="18.95" hidden="1" customHeight="1">
      <c r="A113" s="655"/>
      <c r="B113" s="648"/>
      <c r="C113" s="643" t="str">
        <f>IF(K113&lt;0,"その他流動資産の増加額","その他流動資産の減少額")</f>
        <v>その他流動資産の減少額</v>
      </c>
      <c r="D113" s="643"/>
      <c r="E113" s="652"/>
      <c r="F113" s="652"/>
      <c r="G113" s="652"/>
      <c r="H113" s="643"/>
      <c r="I113" s="643"/>
      <c r="J113" s="643"/>
      <c r="K113" s="644">
        <v>0</v>
      </c>
      <c r="L113" s="644"/>
      <c r="M113" s="653"/>
    </row>
    <row r="114" spans="1:13" s="654" customFormat="1" ht="18.95" customHeight="1">
      <c r="A114" s="655"/>
      <c r="B114" s="643"/>
      <c r="C114" s="643" t="s">
        <v>6</v>
      </c>
      <c r="D114" s="643"/>
      <c r="E114" s="652"/>
      <c r="F114" s="652"/>
      <c r="G114" s="652"/>
      <c r="H114" s="656"/>
      <c r="I114" s="643"/>
      <c r="J114" s="643"/>
      <c r="K114" s="657">
        <f>SUM(K98:K112)</f>
        <v>965511</v>
      </c>
      <c r="L114" s="644"/>
      <c r="M114" s="653"/>
    </row>
    <row r="115" spans="1:13" s="654" customFormat="1" ht="18.95" customHeight="1">
      <c r="A115" s="658"/>
      <c r="B115" s="659"/>
      <c r="C115" s="660" t="s">
        <v>7</v>
      </c>
      <c r="D115" s="660"/>
      <c r="E115" s="661"/>
      <c r="F115" s="661"/>
      <c r="G115" s="661"/>
      <c r="H115" s="660"/>
      <c r="I115" s="660"/>
      <c r="J115" s="660"/>
      <c r="K115" s="644">
        <f>-K105</f>
        <v>1</v>
      </c>
      <c r="L115" s="662"/>
      <c r="M115" s="663"/>
    </row>
    <row r="116" spans="1:13" s="654" customFormat="1" ht="18.95" customHeight="1">
      <c r="A116" s="658"/>
      <c r="B116" s="660"/>
      <c r="C116" s="660" t="s">
        <v>8</v>
      </c>
      <c r="D116" s="660"/>
      <c r="E116" s="661"/>
      <c r="F116" s="661"/>
      <c r="G116" s="661"/>
      <c r="H116" s="664"/>
      <c r="I116" s="660"/>
      <c r="J116" s="644"/>
      <c r="K116" s="644">
        <f>-K106</f>
        <v>-263234</v>
      </c>
      <c r="L116" s="662"/>
      <c r="M116" s="663"/>
    </row>
    <row r="117" spans="1:13" s="654" customFormat="1" ht="18.95" customHeight="1">
      <c r="A117" s="658"/>
      <c r="B117" s="659"/>
      <c r="C117" s="660" t="s">
        <v>9</v>
      </c>
      <c r="D117" s="660"/>
      <c r="E117" s="661"/>
      <c r="F117" s="661"/>
      <c r="G117" s="661"/>
      <c r="H117" s="660"/>
      <c r="I117" s="660"/>
      <c r="J117" s="660"/>
      <c r="K117" s="657">
        <f>SUM(J114:K116)</f>
        <v>702278</v>
      </c>
      <c r="L117" s="662"/>
      <c r="M117" s="663"/>
    </row>
    <row r="118" spans="1:13" s="654" customFormat="1" ht="18.95" customHeight="1">
      <c r="A118" s="658"/>
      <c r="B118" s="660"/>
      <c r="C118" s="660"/>
      <c r="D118" s="660"/>
      <c r="E118" s="661"/>
      <c r="F118" s="661"/>
      <c r="G118" s="661"/>
      <c r="H118" s="664"/>
      <c r="I118" s="660"/>
      <c r="J118" s="660"/>
      <c r="K118" s="666"/>
      <c r="L118" s="666"/>
      <c r="M118" s="663"/>
    </row>
    <row r="119" spans="1:13" s="674" customFormat="1" ht="18.95" customHeight="1">
      <c r="A119" s="667"/>
      <c r="B119" s="668" t="s">
        <v>10</v>
      </c>
      <c r="C119" s="669"/>
      <c r="D119" s="669"/>
      <c r="E119" s="670"/>
      <c r="F119" s="670"/>
      <c r="G119" s="670"/>
      <c r="H119" s="671"/>
      <c r="I119" s="669"/>
      <c r="J119" s="669"/>
      <c r="K119" s="672"/>
      <c r="L119" s="672"/>
      <c r="M119" s="673"/>
    </row>
    <row r="120" spans="1:13" s="654" customFormat="1" ht="18.95" customHeight="1">
      <c r="A120" s="658"/>
      <c r="B120" s="659"/>
      <c r="C120" s="660" t="s">
        <v>11</v>
      </c>
      <c r="D120" s="675"/>
      <c r="E120" s="661"/>
      <c r="F120" s="661"/>
      <c r="G120" s="661"/>
      <c r="H120" s="660"/>
      <c r="I120" s="660"/>
      <c r="J120" s="662"/>
      <c r="K120" s="662">
        <v>-493042</v>
      </c>
      <c r="L120" s="662"/>
      <c r="M120" s="663"/>
    </row>
    <row r="121" spans="1:13" s="654" customFormat="1" ht="18.95" hidden="1" customHeight="1">
      <c r="A121" s="658"/>
      <c r="B121" s="659"/>
      <c r="C121" s="660" t="s">
        <v>284</v>
      </c>
      <c r="D121" s="676"/>
      <c r="E121" s="652"/>
      <c r="F121" s="652"/>
      <c r="G121" s="652"/>
      <c r="H121" s="643"/>
      <c r="I121" s="643"/>
      <c r="J121" s="643"/>
      <c r="K121" s="644">
        <v>0</v>
      </c>
      <c r="L121" s="662"/>
      <c r="M121" s="663"/>
    </row>
    <row r="122" spans="1:13" s="654" customFormat="1" ht="18.95" customHeight="1">
      <c r="A122" s="658"/>
      <c r="B122" s="659"/>
      <c r="C122" s="660" t="s">
        <v>285</v>
      </c>
      <c r="D122" s="675"/>
      <c r="E122" s="661"/>
      <c r="F122" s="661"/>
      <c r="G122" s="661"/>
      <c r="H122" s="660"/>
      <c r="I122" s="660"/>
      <c r="J122" s="660"/>
      <c r="K122" s="662">
        <v>971920</v>
      </c>
      <c r="L122" s="662"/>
      <c r="M122" s="663"/>
    </row>
    <row r="123" spans="1:13" s="654" customFormat="1" ht="18.95" hidden="1" customHeight="1">
      <c r="A123" s="658"/>
      <c r="B123" s="659"/>
      <c r="C123" s="660" t="s">
        <v>12</v>
      </c>
      <c r="D123" s="660"/>
      <c r="E123" s="661"/>
      <c r="F123" s="661"/>
      <c r="G123" s="661"/>
      <c r="H123" s="660"/>
      <c r="I123" s="660"/>
      <c r="J123" s="660"/>
      <c r="K123" s="662">
        <v>0</v>
      </c>
      <c r="L123" s="662"/>
      <c r="M123" s="663"/>
    </row>
    <row r="124" spans="1:13" s="654" customFormat="1" ht="18.95" hidden="1" customHeight="1">
      <c r="A124" s="658"/>
      <c r="B124" s="659"/>
      <c r="C124" s="660" t="s">
        <v>383</v>
      </c>
      <c r="D124" s="660"/>
      <c r="E124" s="661"/>
      <c r="F124" s="661"/>
      <c r="G124" s="661"/>
      <c r="H124" s="660"/>
      <c r="I124" s="660"/>
      <c r="J124" s="660"/>
      <c r="K124" s="662">
        <v>0</v>
      </c>
      <c r="L124" s="662"/>
      <c r="M124" s="663"/>
    </row>
    <row r="125" spans="1:13" s="654" customFormat="1" ht="18.95" customHeight="1">
      <c r="A125" s="658"/>
      <c r="B125" s="659"/>
      <c r="C125" s="660" t="s">
        <v>286</v>
      </c>
      <c r="D125" s="660"/>
      <c r="E125" s="661"/>
      <c r="F125" s="661"/>
      <c r="G125" s="661"/>
      <c r="H125" s="660"/>
      <c r="I125" s="660"/>
      <c r="J125" s="660"/>
      <c r="K125" s="665">
        <v>-38845</v>
      </c>
      <c r="L125" s="662"/>
      <c r="M125" s="663"/>
    </row>
    <row r="126" spans="1:13" s="654" customFormat="1" ht="18.95" customHeight="1">
      <c r="A126" s="658"/>
      <c r="B126" s="659"/>
      <c r="C126" s="660" t="s">
        <v>13</v>
      </c>
      <c r="D126" s="660"/>
      <c r="E126" s="661"/>
      <c r="F126" s="661"/>
      <c r="G126" s="661"/>
      <c r="H126" s="660"/>
      <c r="I126" s="660"/>
      <c r="J126" s="660"/>
      <c r="K126" s="662">
        <f>SUM(J120:K125)</f>
        <v>440033</v>
      </c>
      <c r="L126" s="662"/>
      <c r="M126" s="663"/>
    </row>
    <row r="127" spans="1:13" s="654" customFormat="1" ht="18.95" customHeight="1">
      <c r="A127" s="658"/>
      <c r="B127" s="659"/>
      <c r="C127" s="660"/>
      <c r="D127" s="660"/>
      <c r="E127" s="661"/>
      <c r="F127" s="661"/>
      <c r="G127" s="661"/>
      <c r="H127" s="660"/>
      <c r="I127" s="660"/>
      <c r="J127" s="660"/>
      <c r="K127" s="662"/>
      <c r="L127" s="662"/>
      <c r="M127" s="663"/>
    </row>
    <row r="128" spans="1:13" s="654" customFormat="1" ht="18.95" customHeight="1">
      <c r="A128" s="658"/>
      <c r="B128" s="659"/>
      <c r="C128" s="660"/>
      <c r="D128" s="660"/>
      <c r="E128" s="661"/>
      <c r="F128" s="661"/>
      <c r="G128" s="661"/>
      <c r="H128" s="660"/>
      <c r="I128" s="660"/>
      <c r="J128" s="660"/>
      <c r="K128" s="662"/>
      <c r="L128" s="662"/>
      <c r="M128" s="663"/>
    </row>
    <row r="129" spans="1:13" s="654" customFormat="1" ht="7.5" customHeight="1" thickBot="1">
      <c r="A129" s="677"/>
      <c r="B129" s="678"/>
      <c r="C129" s="679"/>
      <c r="D129" s="679"/>
      <c r="E129" s="680"/>
      <c r="F129" s="680"/>
      <c r="G129" s="680"/>
      <c r="H129" s="679"/>
      <c r="I129" s="679"/>
      <c r="J129" s="679"/>
      <c r="K129" s="681"/>
      <c r="L129" s="681"/>
      <c r="M129" s="682"/>
    </row>
    <row r="130" spans="1:13" s="654" customFormat="1" ht="7.5" customHeight="1">
      <c r="A130" s="683"/>
      <c r="B130" s="684"/>
      <c r="C130" s="685"/>
      <c r="D130" s="685"/>
      <c r="E130" s="686"/>
      <c r="F130" s="686"/>
      <c r="G130" s="686"/>
      <c r="H130" s="685"/>
      <c r="I130" s="685"/>
      <c r="J130" s="685"/>
      <c r="K130" s="687"/>
      <c r="L130" s="687"/>
      <c r="M130" s="688"/>
    </row>
    <row r="131" spans="1:13" s="641" customFormat="1" ht="18.95" customHeight="1">
      <c r="A131" s="636"/>
      <c r="B131" s="637" t="s">
        <v>14</v>
      </c>
      <c r="C131" s="638"/>
      <c r="D131" s="638"/>
      <c r="E131" s="638"/>
      <c r="F131" s="638"/>
      <c r="G131" s="638"/>
      <c r="H131" s="638"/>
      <c r="I131" s="638"/>
      <c r="J131" s="638"/>
      <c r="K131" s="689"/>
      <c r="L131" s="689"/>
      <c r="M131" s="640"/>
    </row>
    <row r="132" spans="1:13" ht="18.95" customHeight="1">
      <c r="A132" s="642"/>
      <c r="B132" s="632"/>
      <c r="C132" s="632" t="s">
        <v>378</v>
      </c>
      <c r="D132" s="632"/>
      <c r="E132" s="632"/>
      <c r="F132" s="632"/>
      <c r="G132" s="632"/>
      <c r="H132" s="632"/>
      <c r="I132" s="632"/>
      <c r="J132" s="632"/>
      <c r="K132" s="662">
        <v>433000</v>
      </c>
      <c r="L132" s="662"/>
      <c r="M132" s="690"/>
    </row>
    <row r="133" spans="1:13" ht="18.95" customHeight="1">
      <c r="A133" s="691"/>
      <c r="B133" s="659"/>
      <c r="C133" s="632" t="s">
        <v>379</v>
      </c>
      <c r="D133" s="632"/>
      <c r="E133" s="632"/>
      <c r="F133" s="692"/>
      <c r="G133" s="692"/>
      <c r="H133" s="692"/>
      <c r="I133" s="692"/>
      <c r="J133" s="662"/>
      <c r="K133" s="662">
        <v>-1577921</v>
      </c>
      <c r="L133" s="662"/>
      <c r="M133" s="693"/>
    </row>
    <row r="134" spans="1:13" s="654" customFormat="1" ht="18.95" hidden="1" customHeight="1">
      <c r="A134" s="694"/>
      <c r="B134" s="660"/>
      <c r="C134" s="660" t="s">
        <v>285</v>
      </c>
      <c r="D134" s="660"/>
      <c r="E134" s="661"/>
      <c r="F134" s="661"/>
      <c r="G134" s="661"/>
      <c r="H134" s="660"/>
      <c r="I134" s="660"/>
      <c r="J134" s="660"/>
      <c r="K134" s="662">
        <v>0</v>
      </c>
      <c r="L134" s="662"/>
      <c r="M134" s="663"/>
    </row>
    <row r="135" spans="1:13" s="654" customFormat="1" ht="18.95" customHeight="1">
      <c r="A135" s="658"/>
      <c r="B135" s="659"/>
      <c r="C135" s="660" t="s">
        <v>287</v>
      </c>
      <c r="D135" s="660"/>
      <c r="E135" s="661"/>
      <c r="F135" s="661"/>
      <c r="G135" s="661"/>
      <c r="H135" s="660"/>
      <c r="I135" s="660"/>
      <c r="J135" s="660"/>
      <c r="K135" s="665">
        <v>10</v>
      </c>
      <c r="L135" s="662"/>
      <c r="M135" s="663"/>
    </row>
    <row r="136" spans="1:13" s="654" customFormat="1" ht="18.95" customHeight="1">
      <c r="A136" s="658"/>
      <c r="B136" s="660"/>
      <c r="C136" s="660" t="s">
        <v>15</v>
      </c>
      <c r="D136" s="660"/>
      <c r="E136" s="661"/>
      <c r="F136" s="661"/>
      <c r="G136" s="661"/>
      <c r="H136" s="664"/>
      <c r="I136" s="660"/>
      <c r="J136" s="662"/>
      <c r="K136" s="662">
        <f>SUM(J129:K135)</f>
        <v>-1144911</v>
      </c>
      <c r="L136" s="662"/>
      <c r="M136" s="663"/>
    </row>
    <row r="137" spans="1:13" s="654" customFormat="1" ht="18.95" customHeight="1">
      <c r="A137" s="658"/>
      <c r="B137" s="659"/>
      <c r="C137" s="660"/>
      <c r="D137" s="660"/>
      <c r="E137" s="661"/>
      <c r="F137" s="661"/>
      <c r="G137" s="661"/>
      <c r="H137" s="660"/>
      <c r="I137" s="660"/>
      <c r="J137" s="660"/>
      <c r="K137" s="662"/>
      <c r="L137" s="662"/>
      <c r="M137" s="663"/>
    </row>
    <row r="138" spans="1:13" s="529" customFormat="1" ht="18.95" customHeight="1">
      <c r="A138" s="696"/>
      <c r="B138" s="697" t="str">
        <f>IF(K138&lt;0,"資金減少額","資金増加額")</f>
        <v>資金減少額</v>
      </c>
      <c r="C138" s="697"/>
      <c r="D138" s="697"/>
      <c r="E138" s="697"/>
      <c r="F138" s="698"/>
      <c r="G138" s="698"/>
      <c r="H138" s="668"/>
      <c r="I138" s="668"/>
      <c r="J138" s="699"/>
      <c r="K138" s="699">
        <f>SUM(K117,K126,K136)</f>
        <v>-2600</v>
      </c>
      <c r="L138" s="699"/>
      <c r="M138" s="700"/>
    </row>
    <row r="139" spans="1:13" s="529" customFormat="1" ht="18.95" customHeight="1">
      <c r="A139" s="696"/>
      <c r="B139" s="701" t="s">
        <v>169</v>
      </c>
      <c r="C139" s="701"/>
      <c r="D139" s="701"/>
      <c r="E139" s="701"/>
      <c r="F139" s="698"/>
      <c r="G139" s="698"/>
      <c r="H139" s="702"/>
      <c r="I139" s="668"/>
      <c r="J139" s="668"/>
      <c r="K139" s="699">
        <v>7129</v>
      </c>
      <c r="L139" s="699"/>
      <c r="M139" s="700"/>
    </row>
    <row r="140" spans="1:13" s="529" customFormat="1" ht="18.95" customHeight="1">
      <c r="A140" s="696"/>
      <c r="B140" s="697" t="s">
        <v>170</v>
      </c>
      <c r="C140" s="697"/>
      <c r="D140" s="697"/>
      <c r="E140" s="697"/>
      <c r="F140" s="698"/>
      <c r="G140" s="698"/>
      <c r="H140" s="668"/>
      <c r="I140" s="668"/>
      <c r="J140" s="668"/>
      <c r="K140" s="706">
        <f>SUM(J138:K139)</f>
        <v>4529</v>
      </c>
      <c r="L140" s="699"/>
      <c r="M140" s="700"/>
    </row>
    <row r="141" spans="1:13" s="654" customFormat="1" ht="20.100000000000001" customHeight="1">
      <c r="A141" s="658"/>
      <c r="B141" s="659"/>
      <c r="C141" s="660"/>
      <c r="D141" s="660"/>
      <c r="E141" s="661"/>
      <c r="F141" s="661"/>
      <c r="G141" s="661"/>
      <c r="H141" s="660"/>
      <c r="I141" s="660"/>
      <c r="J141" s="660"/>
      <c r="K141" s="675"/>
      <c r="L141" s="675"/>
      <c r="M141" s="663"/>
    </row>
    <row r="142" spans="1:13" s="654" customFormat="1" ht="7.5" customHeight="1" thickBot="1">
      <c r="A142" s="677"/>
      <c r="B142" s="678"/>
      <c r="C142" s="679"/>
      <c r="D142" s="679"/>
      <c r="E142" s="680"/>
      <c r="F142" s="680"/>
      <c r="G142" s="680"/>
      <c r="H142" s="679"/>
      <c r="I142" s="679"/>
      <c r="J142" s="679"/>
      <c r="K142" s="681"/>
      <c r="L142" s="681"/>
      <c r="M142" s="682"/>
    </row>
    <row r="143" spans="1:13" s="11" customFormat="1" ht="37.5" customHeight="1">
      <c r="A143" s="625" t="s">
        <v>571</v>
      </c>
      <c r="B143" s="626"/>
      <c r="C143" s="626"/>
      <c r="D143" s="626"/>
      <c r="E143" s="626"/>
      <c r="F143" s="626"/>
      <c r="G143" s="626"/>
      <c r="H143" s="626"/>
      <c r="I143" s="626"/>
      <c r="J143" s="626"/>
      <c r="K143" s="626"/>
      <c r="L143" s="626"/>
      <c r="M143" s="627"/>
    </row>
    <row r="144" spans="1:13" s="11" customFormat="1" ht="27.75" customHeight="1">
      <c r="A144" s="628" t="s">
        <v>560</v>
      </c>
      <c r="B144" s="629"/>
      <c r="C144" s="629"/>
      <c r="D144" s="629"/>
      <c r="E144" s="629"/>
      <c r="F144" s="629"/>
      <c r="G144" s="629"/>
      <c r="H144" s="629"/>
      <c r="I144" s="629"/>
      <c r="J144" s="629"/>
      <c r="K144" s="629"/>
      <c r="L144" s="629"/>
      <c r="M144" s="630"/>
    </row>
    <row r="145" spans="1:13" s="635" customFormat="1" ht="18.95" customHeight="1">
      <c r="A145" s="631"/>
      <c r="B145" s="2"/>
      <c r="C145" s="632"/>
      <c r="D145" s="632"/>
      <c r="E145" s="632"/>
      <c r="F145" s="632"/>
      <c r="G145" s="632"/>
      <c r="H145" s="632"/>
      <c r="I145" s="632"/>
      <c r="J145" s="632"/>
      <c r="K145" s="633"/>
      <c r="L145" s="633"/>
      <c r="M145" s="634" t="s">
        <v>380</v>
      </c>
    </row>
    <row r="146" spans="1:13" s="641" customFormat="1" ht="18.95" customHeight="1">
      <c r="A146" s="636"/>
      <c r="B146" s="637" t="s">
        <v>0</v>
      </c>
      <c r="C146" s="638"/>
      <c r="D146" s="638"/>
      <c r="E146" s="638"/>
      <c r="F146" s="638"/>
      <c r="G146" s="638"/>
      <c r="H146" s="638"/>
      <c r="I146" s="638"/>
      <c r="J146" s="638"/>
      <c r="K146" s="639"/>
      <c r="L146" s="639"/>
      <c r="M146" s="640"/>
    </row>
    <row r="147" spans="1:13" ht="18.95" customHeight="1">
      <c r="A147" s="642"/>
      <c r="B147" s="632"/>
      <c r="C147" s="643" t="str">
        <f>IF(K147&lt;0,"当年度純損失","当年度純利益")</f>
        <v>当年度純損失</v>
      </c>
      <c r="D147" s="632"/>
      <c r="E147" s="632"/>
      <c r="F147" s="632"/>
      <c r="G147" s="632"/>
      <c r="H147" s="632"/>
      <c r="I147" s="632"/>
      <c r="J147" s="632"/>
      <c r="K147" s="644">
        <v>-4244</v>
      </c>
      <c r="L147" s="644"/>
      <c r="M147" s="645"/>
    </row>
    <row r="148" spans="1:13" ht="18.95" customHeight="1">
      <c r="A148" s="647"/>
      <c r="B148" s="648"/>
      <c r="C148" s="632" t="s">
        <v>1</v>
      </c>
      <c r="D148" s="632"/>
      <c r="E148" s="632"/>
      <c r="F148" s="649"/>
      <c r="G148" s="649"/>
      <c r="H148" s="649"/>
      <c r="I148" s="649"/>
      <c r="J148" s="649"/>
      <c r="K148" s="644">
        <v>1555760</v>
      </c>
      <c r="L148" s="644"/>
      <c r="M148" s="650"/>
    </row>
    <row r="149" spans="1:13" s="654" customFormat="1" ht="18.95" customHeight="1">
      <c r="A149" s="651"/>
      <c r="B149" s="643"/>
      <c r="C149" s="643" t="s">
        <v>2</v>
      </c>
      <c r="D149" s="643"/>
      <c r="E149" s="652"/>
      <c r="F149" s="652"/>
      <c r="G149" s="652"/>
      <c r="H149" s="643"/>
      <c r="I149" s="643"/>
      <c r="J149" s="643"/>
      <c r="K149" s="644">
        <v>1000</v>
      </c>
      <c r="L149" s="644"/>
      <c r="M149" s="653"/>
    </row>
    <row r="150" spans="1:13" s="654" customFormat="1" ht="18.95" customHeight="1">
      <c r="A150" s="655"/>
      <c r="B150" s="648"/>
      <c r="C150" s="643" t="s">
        <v>212</v>
      </c>
      <c r="D150" s="643"/>
      <c r="E150" s="652"/>
      <c r="F150" s="652"/>
      <c r="G150" s="652"/>
      <c r="H150" s="643"/>
      <c r="I150" s="643"/>
      <c r="J150" s="643"/>
      <c r="K150" s="644">
        <v>119951</v>
      </c>
      <c r="L150" s="644"/>
      <c r="M150" s="653"/>
    </row>
    <row r="151" spans="1:13" s="1" customFormat="1" ht="18.95" hidden="1" customHeight="1">
      <c r="A151" s="655"/>
      <c r="B151" s="648"/>
      <c r="C151" s="643" t="s">
        <v>381</v>
      </c>
      <c r="D151" s="643"/>
      <c r="E151" s="652"/>
      <c r="F151" s="652"/>
      <c r="G151" s="652"/>
      <c r="H151" s="643"/>
      <c r="I151" s="643"/>
      <c r="J151" s="643"/>
      <c r="K151" s="644">
        <v>0</v>
      </c>
      <c r="L151" s="644"/>
      <c r="M151" s="653"/>
    </row>
    <row r="152" spans="1:13" s="654" customFormat="1" ht="18.95" customHeight="1">
      <c r="A152" s="655"/>
      <c r="B152" s="648"/>
      <c r="C152" s="643" t="s">
        <v>3</v>
      </c>
      <c r="D152" s="643"/>
      <c r="E152" s="652"/>
      <c r="F152" s="652"/>
      <c r="G152" s="652"/>
      <c r="H152" s="643"/>
      <c r="I152" s="643"/>
      <c r="J152" s="644"/>
      <c r="K152" s="644">
        <v>-1038989</v>
      </c>
      <c r="L152" s="644"/>
      <c r="M152" s="653"/>
    </row>
    <row r="153" spans="1:13" s="654" customFormat="1" ht="18.95" customHeight="1">
      <c r="A153" s="655"/>
      <c r="B153" s="648"/>
      <c r="C153" s="643" t="s">
        <v>382</v>
      </c>
      <c r="D153" s="643"/>
      <c r="E153" s="652"/>
      <c r="F153" s="652"/>
      <c r="G153" s="652"/>
      <c r="H153" s="643"/>
      <c r="I153" s="643"/>
      <c r="J153" s="644"/>
      <c r="K153" s="644">
        <v>-225122</v>
      </c>
      <c r="L153" s="644"/>
      <c r="M153" s="653"/>
    </row>
    <row r="154" spans="1:13" s="654" customFormat="1" ht="18.95" customHeight="1">
      <c r="A154" s="655"/>
      <c r="B154" s="643"/>
      <c r="C154" s="643" t="s">
        <v>4</v>
      </c>
      <c r="D154" s="643"/>
      <c r="E154" s="652"/>
      <c r="F154" s="652"/>
      <c r="G154" s="652"/>
      <c r="H154" s="656"/>
      <c r="I154" s="643"/>
      <c r="J154" s="643"/>
      <c r="K154" s="644">
        <v>-10</v>
      </c>
      <c r="L154" s="644"/>
      <c r="M154" s="653"/>
    </row>
    <row r="155" spans="1:13" s="654" customFormat="1" ht="18.95" customHeight="1">
      <c r="A155" s="655"/>
      <c r="B155" s="643"/>
      <c r="C155" s="643" t="s">
        <v>5</v>
      </c>
      <c r="D155" s="643"/>
      <c r="E155" s="652"/>
      <c r="F155" s="652"/>
      <c r="G155" s="652"/>
      <c r="H155" s="656"/>
      <c r="I155" s="643"/>
      <c r="J155" s="643"/>
      <c r="K155" s="644">
        <v>572757</v>
      </c>
      <c r="L155" s="644"/>
      <c r="M155" s="653"/>
    </row>
    <row r="156" spans="1:13" s="654" customFormat="1" ht="18.95" customHeight="1">
      <c r="A156" s="655"/>
      <c r="B156" s="648"/>
      <c r="C156" s="643" t="str">
        <f>IF(K156&lt;0,"未収金の増加額","未収金の減少額")</f>
        <v>未収金の減少額</v>
      </c>
      <c r="D156" s="643"/>
      <c r="E156" s="652"/>
      <c r="F156" s="652"/>
      <c r="G156" s="652"/>
      <c r="H156" s="643"/>
      <c r="I156" s="643"/>
      <c r="J156" s="643"/>
      <c r="K156" s="644">
        <v>136</v>
      </c>
      <c r="L156" s="644"/>
      <c r="M156" s="653"/>
    </row>
    <row r="157" spans="1:13" s="654" customFormat="1" ht="18.95" customHeight="1">
      <c r="A157" s="655"/>
      <c r="B157" s="643"/>
      <c r="C157" s="643" t="str">
        <f>IF(K157&gt;0,"未払金の増加額","未払金の減少額")</f>
        <v>未払金の減少額</v>
      </c>
      <c r="D157" s="643"/>
      <c r="E157" s="652"/>
      <c r="F157" s="652"/>
      <c r="G157" s="652"/>
      <c r="H157" s="656"/>
      <c r="I157" s="643"/>
      <c r="J157" s="643"/>
      <c r="K157" s="644">
        <v>-18050</v>
      </c>
      <c r="L157" s="644"/>
      <c r="M157" s="653"/>
    </row>
    <row r="158" spans="1:13" s="654" customFormat="1" ht="18.95" hidden="1" customHeight="1">
      <c r="A158" s="655"/>
      <c r="B158" s="643"/>
      <c r="C158" s="643" t="str">
        <f>IF(K158&lt;0,"たな卸資産の増加額","たな卸資産の減少額")</f>
        <v>たな卸資産の減少額</v>
      </c>
      <c r="D158" s="643"/>
      <c r="E158" s="652"/>
      <c r="F158" s="652"/>
      <c r="G158" s="652"/>
      <c r="H158" s="656"/>
      <c r="I158" s="643"/>
      <c r="J158" s="643"/>
      <c r="K158" s="644">
        <v>0</v>
      </c>
      <c r="L158" s="644"/>
      <c r="M158" s="653"/>
    </row>
    <row r="159" spans="1:13" s="1" customFormat="1" ht="18.95" hidden="1" customHeight="1">
      <c r="A159" s="655"/>
      <c r="B159" s="643"/>
      <c r="C159" s="643" t="str">
        <f>IF(K159&lt;0,"預託金の増加額","預託金の減少額")</f>
        <v>預託金の減少額</v>
      </c>
      <c r="D159" s="643"/>
      <c r="E159" s="652"/>
      <c r="F159" s="652"/>
      <c r="G159" s="652"/>
      <c r="H159" s="656"/>
      <c r="I159" s="643"/>
      <c r="J159" s="643"/>
      <c r="K159" s="644">
        <v>0</v>
      </c>
      <c r="L159" s="644"/>
      <c r="M159" s="653"/>
    </row>
    <row r="160" spans="1:13" s="654" customFormat="1" ht="18.95" hidden="1" customHeight="1">
      <c r="A160" s="655"/>
      <c r="B160" s="643"/>
      <c r="C160" s="643" t="str">
        <f>IF(K160&gt;0,"預り金の増加額","預り金の減少額")</f>
        <v>預り金の減少額</v>
      </c>
      <c r="D160" s="643"/>
      <c r="E160" s="652"/>
      <c r="F160" s="652"/>
      <c r="G160" s="652"/>
      <c r="H160" s="656"/>
      <c r="I160" s="643"/>
      <c r="J160" s="643"/>
      <c r="K160" s="644">
        <v>0</v>
      </c>
      <c r="L160" s="644"/>
      <c r="M160" s="653"/>
    </row>
    <row r="161" spans="1:13" s="654" customFormat="1" ht="18.95" hidden="1" customHeight="1">
      <c r="A161" s="655"/>
      <c r="B161" s="648"/>
      <c r="C161" s="643" t="str">
        <f>IF(K161&gt;0,"引当金の増加額","引当金の減少額")</f>
        <v>引当金の減少額</v>
      </c>
      <c r="D161" s="643"/>
      <c r="E161" s="652"/>
      <c r="F161" s="652"/>
      <c r="G161" s="652"/>
      <c r="H161" s="643"/>
      <c r="I161" s="643"/>
      <c r="J161" s="643"/>
      <c r="K161" s="644">
        <v>0</v>
      </c>
      <c r="L161" s="644"/>
      <c r="M161" s="653"/>
    </row>
    <row r="162" spans="1:13" s="654" customFormat="1" ht="18.95" hidden="1" customHeight="1">
      <c r="A162" s="655"/>
      <c r="B162" s="648"/>
      <c r="C162" s="643" t="str">
        <f>IF(K162&lt;0,"その他流動資産の増加額","その他流動資産の減少額")</f>
        <v>その他流動資産の減少額</v>
      </c>
      <c r="D162" s="643"/>
      <c r="E162" s="652"/>
      <c r="F162" s="652"/>
      <c r="G162" s="652"/>
      <c r="H162" s="643"/>
      <c r="I162" s="643"/>
      <c r="J162" s="643"/>
      <c r="K162" s="644">
        <v>0</v>
      </c>
      <c r="L162" s="644"/>
      <c r="M162" s="653"/>
    </row>
    <row r="163" spans="1:13" s="654" customFormat="1" ht="18.95" customHeight="1">
      <c r="A163" s="655"/>
      <c r="B163" s="643"/>
      <c r="C163" s="643" t="s">
        <v>6</v>
      </c>
      <c r="D163" s="643"/>
      <c r="E163" s="652"/>
      <c r="F163" s="652"/>
      <c r="G163" s="652"/>
      <c r="H163" s="656"/>
      <c r="I163" s="643"/>
      <c r="J163" s="643"/>
      <c r="K163" s="657">
        <f>SUM(J147:K157)</f>
        <v>963189</v>
      </c>
      <c r="L163" s="644"/>
      <c r="M163" s="653"/>
    </row>
    <row r="164" spans="1:13" s="654" customFormat="1" ht="18.95" customHeight="1">
      <c r="A164" s="658"/>
      <c r="B164" s="659"/>
      <c r="C164" s="660" t="s">
        <v>7</v>
      </c>
      <c r="D164" s="660"/>
      <c r="E164" s="661"/>
      <c r="F164" s="661"/>
      <c r="G164" s="661"/>
      <c r="H164" s="660"/>
      <c r="I164" s="660"/>
      <c r="J164" s="660"/>
      <c r="K164" s="644">
        <f>-K154</f>
        <v>10</v>
      </c>
      <c r="L164" s="662"/>
      <c r="M164" s="663"/>
    </row>
    <row r="165" spans="1:13" s="654" customFormat="1" ht="18.95" customHeight="1">
      <c r="A165" s="658"/>
      <c r="B165" s="660"/>
      <c r="C165" s="660" t="s">
        <v>8</v>
      </c>
      <c r="D165" s="660"/>
      <c r="E165" s="661"/>
      <c r="F165" s="661"/>
      <c r="G165" s="661"/>
      <c r="H165" s="664"/>
      <c r="I165" s="660"/>
      <c r="J165" s="644"/>
      <c r="K165" s="644">
        <f>-K155</f>
        <v>-572757</v>
      </c>
      <c r="L165" s="662"/>
      <c r="M165" s="663"/>
    </row>
    <row r="166" spans="1:13" s="654" customFormat="1" ht="18.95" customHeight="1">
      <c r="A166" s="658"/>
      <c r="B166" s="659"/>
      <c r="C166" s="660" t="s">
        <v>9</v>
      </c>
      <c r="D166" s="660"/>
      <c r="E166" s="661"/>
      <c r="F166" s="661"/>
      <c r="G166" s="661"/>
      <c r="H166" s="660"/>
      <c r="I166" s="660"/>
      <c r="J166" s="660"/>
      <c r="K166" s="657">
        <f>SUM(J163:K165)</f>
        <v>390442</v>
      </c>
      <c r="L166" s="662"/>
      <c r="M166" s="663"/>
    </row>
    <row r="167" spans="1:13" s="654" customFormat="1" ht="18.95" customHeight="1">
      <c r="A167" s="658"/>
      <c r="B167" s="660"/>
      <c r="C167" s="660"/>
      <c r="D167" s="660"/>
      <c r="E167" s="661"/>
      <c r="F167" s="661"/>
      <c r="G167" s="661"/>
      <c r="H167" s="664"/>
      <c r="I167" s="660"/>
      <c r="J167" s="660"/>
      <c r="K167" s="666"/>
      <c r="L167" s="666"/>
      <c r="M167" s="663"/>
    </row>
    <row r="168" spans="1:13" s="674" customFormat="1" ht="18.95" customHeight="1">
      <c r="A168" s="667"/>
      <c r="B168" s="668" t="s">
        <v>10</v>
      </c>
      <c r="C168" s="669"/>
      <c r="D168" s="669"/>
      <c r="E168" s="670"/>
      <c r="F168" s="670"/>
      <c r="G168" s="670"/>
      <c r="H168" s="671"/>
      <c r="I168" s="669"/>
      <c r="J168" s="669"/>
      <c r="K168" s="672"/>
      <c r="L168" s="672"/>
      <c r="M168" s="673"/>
    </row>
    <row r="169" spans="1:13" s="654" customFormat="1" ht="18.95" customHeight="1">
      <c r="A169" s="658"/>
      <c r="B169" s="659"/>
      <c r="C169" s="660" t="s">
        <v>11</v>
      </c>
      <c r="D169" s="675"/>
      <c r="E169" s="661"/>
      <c r="F169" s="661"/>
      <c r="G169" s="661"/>
      <c r="H169" s="660"/>
      <c r="I169" s="660"/>
      <c r="J169" s="660"/>
      <c r="K169" s="662">
        <v>-409091</v>
      </c>
      <c r="L169" s="662"/>
      <c r="M169" s="663"/>
    </row>
    <row r="170" spans="1:13" s="654" customFormat="1" ht="18.95" hidden="1" customHeight="1">
      <c r="A170" s="658"/>
      <c r="B170" s="659"/>
      <c r="C170" s="660" t="s">
        <v>284</v>
      </c>
      <c r="D170" s="675"/>
      <c r="E170" s="661"/>
      <c r="F170" s="661"/>
      <c r="G170" s="661"/>
      <c r="H170" s="660"/>
      <c r="I170" s="660"/>
      <c r="J170" s="660"/>
      <c r="K170" s="662">
        <v>0</v>
      </c>
      <c r="L170" s="662"/>
      <c r="M170" s="663"/>
    </row>
    <row r="171" spans="1:13" s="654" customFormat="1" ht="18.95" customHeight="1">
      <c r="A171" s="658"/>
      <c r="B171" s="659"/>
      <c r="C171" s="660" t="s">
        <v>285</v>
      </c>
      <c r="D171" s="675"/>
      <c r="E171" s="661"/>
      <c r="F171" s="661"/>
      <c r="G171" s="661"/>
      <c r="H171" s="660"/>
      <c r="I171" s="660"/>
      <c r="J171" s="660"/>
      <c r="K171" s="662">
        <v>1513170</v>
      </c>
      <c r="L171" s="662"/>
      <c r="M171" s="663"/>
    </row>
    <row r="172" spans="1:13" s="654" customFormat="1" ht="18.95" hidden="1" customHeight="1">
      <c r="A172" s="658"/>
      <c r="B172" s="659"/>
      <c r="C172" s="660" t="s">
        <v>12</v>
      </c>
      <c r="D172" s="660"/>
      <c r="E172" s="661"/>
      <c r="F172" s="661"/>
      <c r="G172" s="661"/>
      <c r="H172" s="660"/>
      <c r="I172" s="660"/>
      <c r="J172" s="660"/>
      <c r="K172" s="662">
        <v>0</v>
      </c>
      <c r="L172" s="662"/>
      <c r="M172" s="663"/>
    </row>
    <row r="173" spans="1:13" s="654" customFormat="1" ht="18.95" hidden="1" customHeight="1">
      <c r="A173" s="658"/>
      <c r="B173" s="659"/>
      <c r="C173" s="660" t="s">
        <v>383</v>
      </c>
      <c r="D173" s="660"/>
      <c r="E173" s="661"/>
      <c r="F173" s="661"/>
      <c r="G173" s="661"/>
      <c r="H173" s="660"/>
      <c r="I173" s="660"/>
      <c r="J173" s="660"/>
      <c r="K173" s="662">
        <v>0</v>
      </c>
      <c r="L173" s="662"/>
      <c r="M173" s="663"/>
    </row>
    <row r="174" spans="1:13" s="654" customFormat="1" ht="18.75" customHeight="1">
      <c r="A174" s="658"/>
      <c r="B174" s="659"/>
      <c r="C174" s="660" t="s">
        <v>286</v>
      </c>
      <c r="D174" s="660"/>
      <c r="E174" s="661"/>
      <c r="F174" s="661"/>
      <c r="G174" s="661"/>
      <c r="H174" s="660"/>
      <c r="I174" s="660"/>
      <c r="J174" s="660"/>
      <c r="K174" s="665">
        <v>-861</v>
      </c>
      <c r="L174" s="662"/>
      <c r="M174" s="663"/>
    </row>
    <row r="175" spans="1:13" s="654" customFormat="1" ht="18.95" customHeight="1">
      <c r="A175" s="658"/>
      <c r="B175" s="659"/>
      <c r="C175" s="660" t="s">
        <v>13</v>
      </c>
      <c r="D175" s="660"/>
      <c r="E175" s="661"/>
      <c r="F175" s="661"/>
      <c r="G175" s="661"/>
      <c r="H175" s="660"/>
      <c r="I175" s="660"/>
      <c r="J175" s="660"/>
      <c r="K175" s="662">
        <f>SUM(K169:K174)</f>
        <v>1103218</v>
      </c>
      <c r="L175" s="662"/>
      <c r="M175" s="663"/>
    </row>
    <row r="176" spans="1:13" s="654" customFormat="1" ht="18.95" customHeight="1">
      <c r="A176" s="658"/>
      <c r="B176" s="660"/>
      <c r="C176" s="660"/>
      <c r="D176" s="660"/>
      <c r="E176" s="661"/>
      <c r="F176" s="661"/>
      <c r="G176" s="661"/>
      <c r="H176" s="664"/>
      <c r="I176" s="660"/>
      <c r="J176" s="660"/>
      <c r="K176" s="662"/>
      <c r="L176" s="662"/>
      <c r="M176" s="663"/>
    </row>
    <row r="177" spans="1:14" s="641" customFormat="1" ht="18.95" customHeight="1">
      <c r="A177" s="636"/>
      <c r="B177" s="637" t="s">
        <v>14</v>
      </c>
      <c r="C177" s="638"/>
      <c r="D177" s="638"/>
      <c r="E177" s="638"/>
      <c r="F177" s="638"/>
      <c r="G177" s="638"/>
      <c r="H177" s="638"/>
      <c r="I177" s="638"/>
      <c r="J177" s="638"/>
      <c r="K177" s="689"/>
      <c r="L177" s="689"/>
      <c r="M177" s="640"/>
    </row>
    <row r="178" spans="1:14" ht="18.95" customHeight="1">
      <c r="A178" s="642"/>
      <c r="B178" s="632"/>
      <c r="C178" s="632" t="s">
        <v>378</v>
      </c>
      <c r="D178" s="632"/>
      <c r="E178" s="632"/>
      <c r="F178" s="632"/>
      <c r="G178" s="632"/>
      <c r="H178" s="632"/>
      <c r="I178" s="632"/>
      <c r="J178" s="632"/>
      <c r="K178" s="662">
        <v>400000</v>
      </c>
      <c r="L178" s="662"/>
      <c r="M178" s="690"/>
    </row>
    <row r="179" spans="1:14" s="654" customFormat="1" ht="18.95" hidden="1" customHeight="1">
      <c r="A179" s="694"/>
      <c r="B179" s="660"/>
      <c r="C179" s="660" t="s">
        <v>285</v>
      </c>
      <c r="D179" s="660"/>
      <c r="E179" s="661"/>
      <c r="F179" s="661"/>
      <c r="G179" s="661"/>
      <c r="H179" s="660"/>
      <c r="I179" s="660"/>
      <c r="J179" s="660"/>
      <c r="K179" s="662">
        <v>0</v>
      </c>
      <c r="L179" s="662"/>
      <c r="M179" s="663"/>
    </row>
    <row r="180" spans="1:14" s="654" customFormat="1" ht="18.95" hidden="1" customHeight="1">
      <c r="A180" s="658"/>
      <c r="B180" s="659"/>
      <c r="C180" s="660" t="s">
        <v>287</v>
      </c>
      <c r="D180" s="660"/>
      <c r="E180" s="661"/>
      <c r="F180" s="661"/>
      <c r="G180" s="661"/>
      <c r="H180" s="660"/>
      <c r="I180" s="660"/>
      <c r="J180" s="660"/>
      <c r="K180" s="662">
        <v>0</v>
      </c>
      <c r="L180" s="662"/>
      <c r="M180" s="663"/>
    </row>
    <row r="181" spans="1:14" s="654" customFormat="1" ht="7.5" customHeight="1" thickBot="1">
      <c r="A181" s="677"/>
      <c r="B181" s="678"/>
      <c r="C181" s="679"/>
      <c r="D181" s="679"/>
      <c r="E181" s="680"/>
      <c r="F181" s="680"/>
      <c r="G181" s="680"/>
      <c r="H181" s="679"/>
      <c r="I181" s="679"/>
      <c r="J181" s="679"/>
      <c r="K181" s="681"/>
      <c r="L181" s="681"/>
      <c r="M181" s="682"/>
    </row>
    <row r="182" spans="1:14" s="654" customFormat="1" ht="7.5" customHeight="1">
      <c r="A182" s="683"/>
      <c r="B182" s="707"/>
      <c r="C182" s="708"/>
      <c r="D182" s="708"/>
      <c r="E182" s="709"/>
      <c r="F182" s="686"/>
      <c r="G182" s="686"/>
      <c r="H182" s="685"/>
      <c r="I182" s="685"/>
      <c r="J182" s="685"/>
      <c r="K182" s="687"/>
      <c r="L182" s="687"/>
      <c r="M182" s="688"/>
    </row>
    <row r="183" spans="1:14" ht="18.95" customHeight="1">
      <c r="A183" s="691"/>
      <c r="B183" s="659"/>
      <c r="C183" s="632" t="s">
        <v>379</v>
      </c>
      <c r="D183" s="632"/>
      <c r="E183" s="632"/>
      <c r="F183" s="692"/>
      <c r="G183" s="692"/>
      <c r="H183" s="692"/>
      <c r="I183" s="692"/>
      <c r="J183" s="662"/>
      <c r="K183" s="665">
        <v>-1925165</v>
      </c>
      <c r="L183" s="662"/>
      <c r="M183" s="693"/>
      <c r="N183" s="654"/>
    </row>
    <row r="184" spans="1:14" s="654" customFormat="1" ht="18.95" customHeight="1">
      <c r="A184" s="658"/>
      <c r="B184" s="660"/>
      <c r="C184" s="660" t="s">
        <v>15</v>
      </c>
      <c r="D184" s="660"/>
      <c r="E184" s="661"/>
      <c r="F184" s="661"/>
      <c r="G184" s="661"/>
      <c r="H184" s="664"/>
      <c r="I184" s="660"/>
      <c r="J184" s="662"/>
      <c r="K184" s="662">
        <f>SUM(K178:K183)</f>
        <v>-1525165</v>
      </c>
      <c r="L184" s="662"/>
      <c r="M184" s="663"/>
    </row>
    <row r="185" spans="1:14" s="654" customFormat="1" ht="18.95" customHeight="1">
      <c r="A185" s="658"/>
      <c r="B185" s="659"/>
      <c r="C185" s="660"/>
      <c r="D185" s="660"/>
      <c r="E185" s="661"/>
      <c r="F185" s="661"/>
      <c r="G185" s="661"/>
      <c r="H185" s="660"/>
      <c r="I185" s="660"/>
      <c r="J185" s="660"/>
      <c r="K185" s="662"/>
      <c r="L185" s="662"/>
      <c r="M185" s="663"/>
    </row>
    <row r="186" spans="1:14" s="529" customFormat="1" ht="18.95" customHeight="1">
      <c r="A186" s="696"/>
      <c r="B186" s="697" t="str">
        <f>IF(K186&lt;0,"資金減少額","資金増加額")</f>
        <v>資金減少額</v>
      </c>
      <c r="C186" s="697"/>
      <c r="D186" s="697"/>
      <c r="E186" s="697"/>
      <c r="F186" s="698"/>
      <c r="G186" s="698"/>
      <c r="H186" s="668"/>
      <c r="I186" s="668"/>
      <c r="J186" s="668"/>
      <c r="K186" s="699">
        <f>SUM(K166,K175,K184)</f>
        <v>-31505</v>
      </c>
      <c r="L186" s="699"/>
      <c r="M186" s="700"/>
    </row>
    <row r="187" spans="1:14" s="529" customFormat="1" ht="18.95" customHeight="1">
      <c r="A187" s="696"/>
      <c r="B187" s="701" t="s">
        <v>169</v>
      </c>
      <c r="C187" s="701"/>
      <c r="D187" s="701"/>
      <c r="E187" s="701"/>
      <c r="F187" s="698"/>
      <c r="G187" s="698"/>
      <c r="H187" s="702"/>
      <c r="I187" s="668"/>
      <c r="J187" s="668"/>
      <c r="K187" s="699">
        <v>752465</v>
      </c>
      <c r="L187" s="699"/>
      <c r="M187" s="700"/>
    </row>
    <row r="188" spans="1:14" s="529" customFormat="1" ht="18.95" customHeight="1">
      <c r="A188" s="696"/>
      <c r="B188" s="697" t="s">
        <v>170</v>
      </c>
      <c r="C188" s="697"/>
      <c r="D188" s="697"/>
      <c r="E188" s="697"/>
      <c r="F188" s="698"/>
      <c r="G188" s="698"/>
      <c r="H188" s="668"/>
      <c r="I188" s="668"/>
      <c r="J188" s="668"/>
      <c r="K188" s="706">
        <f>SUM(K186:K187)</f>
        <v>720960</v>
      </c>
      <c r="L188" s="699"/>
      <c r="M188" s="700"/>
    </row>
    <row r="189" spans="1:14" s="654" customFormat="1" ht="20.100000000000001" customHeight="1">
      <c r="A189" s="658"/>
      <c r="B189" s="659"/>
      <c r="C189" s="660"/>
      <c r="D189" s="660"/>
      <c r="E189" s="661"/>
      <c r="F189" s="661"/>
      <c r="G189" s="661"/>
      <c r="H189" s="660"/>
      <c r="I189" s="660"/>
      <c r="J189" s="660"/>
      <c r="K189" s="675"/>
      <c r="L189" s="675"/>
      <c r="M189" s="663"/>
    </row>
    <row r="190" spans="1:14" s="654" customFormat="1" ht="7.5" customHeight="1" thickBot="1">
      <c r="A190" s="677"/>
      <c r="B190" s="678"/>
      <c r="C190" s="679"/>
      <c r="D190" s="679"/>
      <c r="E190" s="680"/>
      <c r="F190" s="680"/>
      <c r="G190" s="680"/>
      <c r="H190" s="679"/>
      <c r="I190" s="679"/>
      <c r="J190" s="679"/>
      <c r="K190" s="681"/>
      <c r="L190" s="681"/>
      <c r="M190" s="682"/>
    </row>
  </sheetData>
  <mergeCells count="23">
    <mergeCell ref="A45:M45"/>
    <mergeCell ref="A46:M46"/>
    <mergeCell ref="B89:E89"/>
    <mergeCell ref="B90:E90"/>
    <mergeCell ref="A1:M1"/>
    <mergeCell ref="A2:M2"/>
    <mergeCell ref="B40:E40"/>
    <mergeCell ref="B41:E41"/>
    <mergeCell ref="B42:E42"/>
    <mergeCell ref="J42:K42"/>
    <mergeCell ref="B188:E188"/>
    <mergeCell ref="B182:E182"/>
    <mergeCell ref="B186:E186"/>
    <mergeCell ref="B187:E187"/>
    <mergeCell ref="B91:E91"/>
    <mergeCell ref="B140:E140"/>
    <mergeCell ref="A143:M143"/>
    <mergeCell ref="A144:M144"/>
    <mergeCell ref="J91:K91"/>
    <mergeCell ref="A94:M94"/>
    <mergeCell ref="A95:M95"/>
    <mergeCell ref="B138:E138"/>
    <mergeCell ref="B139:E139"/>
  </mergeCells>
  <phoneticPr fontId="4"/>
  <printOptions horizontalCentered="1"/>
  <pageMargins left="0.39370078740157483" right="0.39370078740157483" top="0.78740157480314965" bottom="0.59055118110236227" header="0.51181102362204722" footer="0.51181102362204722"/>
  <pageSetup paperSize="9" scale="96" fitToHeight="0" orientation="landscape" blackAndWhite="1" r:id="rId1"/>
  <headerFooter alignWithMargins="0"/>
  <rowBreaks count="7" manualBreakCount="7">
    <brk id="28" max="12" man="1"/>
    <brk id="44" max="12" man="1"/>
    <brk id="77" max="12" man="1"/>
    <brk id="93" max="12" man="1"/>
    <brk id="129" max="12" man="1"/>
    <brk id="142" max="12" man="1"/>
    <brk id="18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view="pageBreakPreview" zoomScaleNormal="70" zoomScaleSheetLayoutView="100" workbookViewId="0">
      <selection sqref="A1:AC1"/>
    </sheetView>
  </sheetViews>
  <sheetFormatPr defaultRowHeight="13.5"/>
  <cols>
    <col min="1" max="1" width="3.625" style="32" customWidth="1"/>
    <col min="2" max="2" width="15.625" style="32" customWidth="1"/>
    <col min="3" max="3" width="0.875" style="32" customWidth="1"/>
    <col min="4" max="4" width="15.625" style="32" customWidth="1"/>
    <col min="5" max="5" width="0.875" style="32" customWidth="1"/>
    <col min="6" max="11" width="3.625" style="32" customWidth="1"/>
    <col min="12" max="29" width="4.625" style="32" customWidth="1"/>
    <col min="30" max="250" width="9" style="32"/>
    <col min="251" max="252" width="8.125" style="32" customWidth="1"/>
    <col min="253" max="253" width="3.375" style="32" customWidth="1"/>
    <col min="254" max="255" width="3.625" style="32" customWidth="1"/>
    <col min="256" max="256" width="3.375" style="32" customWidth="1"/>
    <col min="257" max="258" width="4.25" style="32" customWidth="1"/>
    <col min="259" max="259" width="3.375" style="32" customWidth="1"/>
    <col min="260" max="261" width="4.25" style="32" customWidth="1"/>
    <col min="262" max="262" width="3.375" style="32" customWidth="1"/>
    <col min="263" max="264" width="4.25" style="32" customWidth="1"/>
    <col min="265" max="265" width="3.375" style="32" customWidth="1"/>
    <col min="266" max="267" width="4.25" style="32" customWidth="1"/>
    <col min="268" max="268" width="3.375" style="32" customWidth="1"/>
    <col min="269" max="270" width="4.25" style="32" customWidth="1"/>
    <col min="271" max="271" width="3.375" style="32" customWidth="1"/>
    <col min="272" max="273" width="4.25" style="32" customWidth="1"/>
    <col min="274" max="274" width="3.375" style="32" customWidth="1"/>
    <col min="275" max="276" width="4.25" style="32" customWidth="1"/>
    <col min="277" max="277" width="3.375" style="32" customWidth="1"/>
    <col min="278" max="279" width="4.25" style="32" customWidth="1"/>
    <col min="280" max="280" width="3.375" style="32" customWidth="1"/>
    <col min="281" max="282" width="4.25" style="32" customWidth="1"/>
    <col min="283" max="285" width="3.375" style="32" customWidth="1"/>
    <col min="286" max="506" width="9" style="32"/>
    <col min="507" max="508" width="8.125" style="32" customWidth="1"/>
    <col min="509" max="509" width="3.375" style="32" customWidth="1"/>
    <col min="510" max="511" width="3.625" style="32" customWidth="1"/>
    <col min="512" max="512" width="3.375" style="32" customWidth="1"/>
    <col min="513" max="514" width="4.25" style="32" customWidth="1"/>
    <col min="515" max="515" width="3.375" style="32" customWidth="1"/>
    <col min="516" max="517" width="4.25" style="32" customWidth="1"/>
    <col min="518" max="518" width="3.375" style="32" customWidth="1"/>
    <col min="519" max="520" width="4.25" style="32" customWidth="1"/>
    <col min="521" max="521" width="3.375" style="32" customWidth="1"/>
    <col min="522" max="523" width="4.25" style="32" customWidth="1"/>
    <col min="524" max="524" width="3.375" style="32" customWidth="1"/>
    <col min="525" max="526" width="4.25" style="32" customWidth="1"/>
    <col min="527" max="527" width="3.375" style="32" customWidth="1"/>
    <col min="528" max="529" width="4.25" style="32" customWidth="1"/>
    <col min="530" max="530" width="3.375" style="32" customWidth="1"/>
    <col min="531" max="532" width="4.25" style="32" customWidth="1"/>
    <col min="533" max="533" width="3.375" style="32" customWidth="1"/>
    <col min="534" max="535" width="4.25" style="32" customWidth="1"/>
    <col min="536" max="536" width="3.375" style="32" customWidth="1"/>
    <col min="537" max="538" width="4.25" style="32" customWidth="1"/>
    <col min="539" max="541" width="3.375" style="32" customWidth="1"/>
    <col min="542" max="762" width="9" style="32"/>
    <col min="763" max="764" width="8.125" style="32" customWidth="1"/>
    <col min="765" max="765" width="3.375" style="32" customWidth="1"/>
    <col min="766" max="767" width="3.625" style="32" customWidth="1"/>
    <col min="768" max="768" width="3.375" style="32" customWidth="1"/>
    <col min="769" max="770" width="4.25" style="32" customWidth="1"/>
    <col min="771" max="771" width="3.375" style="32" customWidth="1"/>
    <col min="772" max="773" width="4.25" style="32" customWidth="1"/>
    <col min="774" max="774" width="3.375" style="32" customWidth="1"/>
    <col min="775" max="776" width="4.25" style="32" customWidth="1"/>
    <col min="777" max="777" width="3.375" style="32" customWidth="1"/>
    <col min="778" max="779" width="4.25" style="32" customWidth="1"/>
    <col min="780" max="780" width="3.375" style="32" customWidth="1"/>
    <col min="781" max="782" width="4.25" style="32" customWidth="1"/>
    <col min="783" max="783" width="3.375" style="32" customWidth="1"/>
    <col min="784" max="785" width="4.25" style="32" customWidth="1"/>
    <col min="786" max="786" width="3.375" style="32" customWidth="1"/>
    <col min="787" max="788" width="4.25" style="32" customWidth="1"/>
    <col min="789" max="789" width="3.375" style="32" customWidth="1"/>
    <col min="790" max="791" width="4.25" style="32" customWidth="1"/>
    <col min="792" max="792" width="3.375" style="32" customWidth="1"/>
    <col min="793" max="794" width="4.25" style="32" customWidth="1"/>
    <col min="795" max="797" width="3.375" style="32" customWidth="1"/>
    <col min="798" max="1018" width="9" style="32"/>
    <col min="1019" max="1020" width="8.125" style="32" customWidth="1"/>
    <col min="1021" max="1021" width="3.375" style="32" customWidth="1"/>
    <col min="1022" max="1023" width="3.625" style="32" customWidth="1"/>
    <col min="1024" max="1024" width="3.375" style="32" customWidth="1"/>
    <col min="1025" max="1026" width="4.25" style="32" customWidth="1"/>
    <col min="1027" max="1027" width="3.375" style="32" customWidth="1"/>
    <col min="1028" max="1029" width="4.25" style="32" customWidth="1"/>
    <col min="1030" max="1030" width="3.375" style="32" customWidth="1"/>
    <col min="1031" max="1032" width="4.25" style="32" customWidth="1"/>
    <col min="1033" max="1033" width="3.375" style="32" customWidth="1"/>
    <col min="1034" max="1035" width="4.25" style="32" customWidth="1"/>
    <col min="1036" max="1036" width="3.375" style="32" customWidth="1"/>
    <col min="1037" max="1038" width="4.25" style="32" customWidth="1"/>
    <col min="1039" max="1039" width="3.375" style="32" customWidth="1"/>
    <col min="1040" max="1041" width="4.25" style="32" customWidth="1"/>
    <col min="1042" max="1042" width="3.375" style="32" customWidth="1"/>
    <col min="1043" max="1044" width="4.25" style="32" customWidth="1"/>
    <col min="1045" max="1045" width="3.375" style="32" customWidth="1"/>
    <col min="1046" max="1047" width="4.25" style="32" customWidth="1"/>
    <col min="1048" max="1048" width="3.375" style="32" customWidth="1"/>
    <col min="1049" max="1050" width="4.25" style="32" customWidth="1"/>
    <col min="1051" max="1053" width="3.375" style="32" customWidth="1"/>
    <col min="1054" max="1274" width="9" style="32"/>
    <col min="1275" max="1276" width="8.125" style="32" customWidth="1"/>
    <col min="1277" max="1277" width="3.375" style="32" customWidth="1"/>
    <col min="1278" max="1279" width="3.625" style="32" customWidth="1"/>
    <col min="1280" max="1280" width="3.375" style="32" customWidth="1"/>
    <col min="1281" max="1282" width="4.25" style="32" customWidth="1"/>
    <col min="1283" max="1283" width="3.375" style="32" customWidth="1"/>
    <col min="1284" max="1285" width="4.25" style="32" customWidth="1"/>
    <col min="1286" max="1286" width="3.375" style="32" customWidth="1"/>
    <col min="1287" max="1288" width="4.25" style="32" customWidth="1"/>
    <col min="1289" max="1289" width="3.375" style="32" customWidth="1"/>
    <col min="1290" max="1291" width="4.25" style="32" customWidth="1"/>
    <col min="1292" max="1292" width="3.375" style="32" customWidth="1"/>
    <col min="1293" max="1294" width="4.25" style="32" customWidth="1"/>
    <col min="1295" max="1295" width="3.375" style="32" customWidth="1"/>
    <col min="1296" max="1297" width="4.25" style="32" customWidth="1"/>
    <col min="1298" max="1298" width="3.375" style="32" customWidth="1"/>
    <col min="1299" max="1300" width="4.25" style="32" customWidth="1"/>
    <col min="1301" max="1301" width="3.375" style="32" customWidth="1"/>
    <col min="1302" max="1303" width="4.25" style="32" customWidth="1"/>
    <col min="1304" max="1304" width="3.375" style="32" customWidth="1"/>
    <col min="1305" max="1306" width="4.25" style="32" customWidth="1"/>
    <col min="1307" max="1309" width="3.375" style="32" customWidth="1"/>
    <col min="1310" max="1530" width="9" style="32"/>
    <col min="1531" max="1532" width="8.125" style="32" customWidth="1"/>
    <col min="1533" max="1533" width="3.375" style="32" customWidth="1"/>
    <col min="1534" max="1535" width="3.625" style="32" customWidth="1"/>
    <col min="1536" max="1536" width="3.375" style="32" customWidth="1"/>
    <col min="1537" max="1538" width="4.25" style="32" customWidth="1"/>
    <col min="1539" max="1539" width="3.375" style="32" customWidth="1"/>
    <col min="1540" max="1541" width="4.25" style="32" customWidth="1"/>
    <col min="1542" max="1542" width="3.375" style="32" customWidth="1"/>
    <col min="1543" max="1544" width="4.25" style="32" customWidth="1"/>
    <col min="1545" max="1545" width="3.375" style="32" customWidth="1"/>
    <col min="1546" max="1547" width="4.25" style="32" customWidth="1"/>
    <col min="1548" max="1548" width="3.375" style="32" customWidth="1"/>
    <col min="1549" max="1550" width="4.25" style="32" customWidth="1"/>
    <col min="1551" max="1551" width="3.375" style="32" customWidth="1"/>
    <col min="1552" max="1553" width="4.25" style="32" customWidth="1"/>
    <col min="1554" max="1554" width="3.375" style="32" customWidth="1"/>
    <col min="1555" max="1556" width="4.25" style="32" customWidth="1"/>
    <col min="1557" max="1557" width="3.375" style="32" customWidth="1"/>
    <col min="1558" max="1559" width="4.25" style="32" customWidth="1"/>
    <col min="1560" max="1560" width="3.375" style="32" customWidth="1"/>
    <col min="1561" max="1562" width="4.25" style="32" customWidth="1"/>
    <col min="1563" max="1565" width="3.375" style="32" customWidth="1"/>
    <col min="1566" max="1786" width="9" style="32"/>
    <col min="1787" max="1788" width="8.125" style="32" customWidth="1"/>
    <col min="1789" max="1789" width="3.375" style="32" customWidth="1"/>
    <col min="1790" max="1791" width="3.625" style="32" customWidth="1"/>
    <col min="1792" max="1792" width="3.375" style="32" customWidth="1"/>
    <col min="1793" max="1794" width="4.25" style="32" customWidth="1"/>
    <col min="1795" max="1795" width="3.375" style="32" customWidth="1"/>
    <col min="1796" max="1797" width="4.25" style="32" customWidth="1"/>
    <col min="1798" max="1798" width="3.375" style="32" customWidth="1"/>
    <col min="1799" max="1800" width="4.25" style="32" customWidth="1"/>
    <col min="1801" max="1801" width="3.375" style="32" customWidth="1"/>
    <col min="1802" max="1803" width="4.25" style="32" customWidth="1"/>
    <col min="1804" max="1804" width="3.375" style="32" customWidth="1"/>
    <col min="1805" max="1806" width="4.25" style="32" customWidth="1"/>
    <col min="1807" max="1807" width="3.375" style="32" customWidth="1"/>
    <col min="1808" max="1809" width="4.25" style="32" customWidth="1"/>
    <col min="1810" max="1810" width="3.375" style="32" customWidth="1"/>
    <col min="1811" max="1812" width="4.25" style="32" customWidth="1"/>
    <col min="1813" max="1813" width="3.375" style="32" customWidth="1"/>
    <col min="1814" max="1815" width="4.25" style="32" customWidth="1"/>
    <col min="1816" max="1816" width="3.375" style="32" customWidth="1"/>
    <col min="1817" max="1818" width="4.25" style="32" customWidth="1"/>
    <col min="1819" max="1821" width="3.375" style="32" customWidth="1"/>
    <col min="1822" max="2042" width="9" style="32"/>
    <col min="2043" max="2044" width="8.125" style="32" customWidth="1"/>
    <col min="2045" max="2045" width="3.375" style="32" customWidth="1"/>
    <col min="2046" max="2047" width="3.625" style="32" customWidth="1"/>
    <col min="2048" max="2048" width="3.375" style="32" customWidth="1"/>
    <col min="2049" max="2050" width="4.25" style="32" customWidth="1"/>
    <col min="2051" max="2051" width="3.375" style="32" customWidth="1"/>
    <col min="2052" max="2053" width="4.25" style="32" customWidth="1"/>
    <col min="2054" max="2054" width="3.375" style="32" customWidth="1"/>
    <col min="2055" max="2056" width="4.25" style="32" customWidth="1"/>
    <col min="2057" max="2057" width="3.375" style="32" customWidth="1"/>
    <col min="2058" max="2059" width="4.25" style="32" customWidth="1"/>
    <col min="2060" max="2060" width="3.375" style="32" customWidth="1"/>
    <col min="2061" max="2062" width="4.25" style="32" customWidth="1"/>
    <col min="2063" max="2063" width="3.375" style="32" customWidth="1"/>
    <col min="2064" max="2065" width="4.25" style="32" customWidth="1"/>
    <col min="2066" max="2066" width="3.375" style="32" customWidth="1"/>
    <col min="2067" max="2068" width="4.25" style="32" customWidth="1"/>
    <col min="2069" max="2069" width="3.375" style="32" customWidth="1"/>
    <col min="2070" max="2071" width="4.25" style="32" customWidth="1"/>
    <col min="2072" max="2072" width="3.375" style="32" customWidth="1"/>
    <col min="2073" max="2074" width="4.25" style="32" customWidth="1"/>
    <col min="2075" max="2077" width="3.375" style="32" customWidth="1"/>
    <col min="2078" max="2298" width="9" style="32"/>
    <col min="2299" max="2300" width="8.125" style="32" customWidth="1"/>
    <col min="2301" max="2301" width="3.375" style="32" customWidth="1"/>
    <col min="2302" max="2303" width="3.625" style="32" customWidth="1"/>
    <col min="2304" max="2304" width="3.375" style="32" customWidth="1"/>
    <col min="2305" max="2306" width="4.25" style="32" customWidth="1"/>
    <col min="2307" max="2307" width="3.375" style="32" customWidth="1"/>
    <col min="2308" max="2309" width="4.25" style="32" customWidth="1"/>
    <col min="2310" max="2310" width="3.375" style="32" customWidth="1"/>
    <col min="2311" max="2312" width="4.25" style="32" customWidth="1"/>
    <col min="2313" max="2313" width="3.375" style="32" customWidth="1"/>
    <col min="2314" max="2315" width="4.25" style="32" customWidth="1"/>
    <col min="2316" max="2316" width="3.375" style="32" customWidth="1"/>
    <col min="2317" max="2318" width="4.25" style="32" customWidth="1"/>
    <col min="2319" max="2319" width="3.375" style="32" customWidth="1"/>
    <col min="2320" max="2321" width="4.25" style="32" customWidth="1"/>
    <col min="2322" max="2322" width="3.375" style="32" customWidth="1"/>
    <col min="2323" max="2324" width="4.25" style="32" customWidth="1"/>
    <col min="2325" max="2325" width="3.375" style="32" customWidth="1"/>
    <col min="2326" max="2327" width="4.25" style="32" customWidth="1"/>
    <col min="2328" max="2328" width="3.375" style="32" customWidth="1"/>
    <col min="2329" max="2330" width="4.25" style="32" customWidth="1"/>
    <col min="2331" max="2333" width="3.375" style="32" customWidth="1"/>
    <col min="2334" max="2554" width="9" style="32"/>
    <col min="2555" max="2556" width="8.125" style="32" customWidth="1"/>
    <col min="2557" max="2557" width="3.375" style="32" customWidth="1"/>
    <col min="2558" max="2559" width="3.625" style="32" customWidth="1"/>
    <col min="2560" max="2560" width="3.375" style="32" customWidth="1"/>
    <col min="2561" max="2562" width="4.25" style="32" customWidth="1"/>
    <col min="2563" max="2563" width="3.375" style="32" customWidth="1"/>
    <col min="2564" max="2565" width="4.25" style="32" customWidth="1"/>
    <col min="2566" max="2566" width="3.375" style="32" customWidth="1"/>
    <col min="2567" max="2568" width="4.25" style="32" customWidth="1"/>
    <col min="2569" max="2569" width="3.375" style="32" customWidth="1"/>
    <col min="2570" max="2571" width="4.25" style="32" customWidth="1"/>
    <col min="2572" max="2572" width="3.375" style="32" customWidth="1"/>
    <col min="2573" max="2574" width="4.25" style="32" customWidth="1"/>
    <col min="2575" max="2575" width="3.375" style="32" customWidth="1"/>
    <col min="2576" max="2577" width="4.25" style="32" customWidth="1"/>
    <col min="2578" max="2578" width="3.375" style="32" customWidth="1"/>
    <col min="2579" max="2580" width="4.25" style="32" customWidth="1"/>
    <col min="2581" max="2581" width="3.375" style="32" customWidth="1"/>
    <col min="2582" max="2583" width="4.25" style="32" customWidth="1"/>
    <col min="2584" max="2584" width="3.375" style="32" customWidth="1"/>
    <col min="2585" max="2586" width="4.25" style="32" customWidth="1"/>
    <col min="2587" max="2589" width="3.375" style="32" customWidth="1"/>
    <col min="2590" max="2810" width="9" style="32"/>
    <col min="2811" max="2812" width="8.125" style="32" customWidth="1"/>
    <col min="2813" max="2813" width="3.375" style="32" customWidth="1"/>
    <col min="2814" max="2815" width="3.625" style="32" customWidth="1"/>
    <col min="2816" max="2816" width="3.375" style="32" customWidth="1"/>
    <col min="2817" max="2818" width="4.25" style="32" customWidth="1"/>
    <col min="2819" max="2819" width="3.375" style="32" customWidth="1"/>
    <col min="2820" max="2821" width="4.25" style="32" customWidth="1"/>
    <col min="2822" max="2822" width="3.375" style="32" customWidth="1"/>
    <col min="2823" max="2824" width="4.25" style="32" customWidth="1"/>
    <col min="2825" max="2825" width="3.375" style="32" customWidth="1"/>
    <col min="2826" max="2827" width="4.25" style="32" customWidth="1"/>
    <col min="2828" max="2828" width="3.375" style="32" customWidth="1"/>
    <col min="2829" max="2830" width="4.25" style="32" customWidth="1"/>
    <col min="2831" max="2831" width="3.375" style="32" customWidth="1"/>
    <col min="2832" max="2833" width="4.25" style="32" customWidth="1"/>
    <col min="2834" max="2834" width="3.375" style="32" customWidth="1"/>
    <col min="2835" max="2836" width="4.25" style="32" customWidth="1"/>
    <col min="2837" max="2837" width="3.375" style="32" customWidth="1"/>
    <col min="2838" max="2839" width="4.25" style="32" customWidth="1"/>
    <col min="2840" max="2840" width="3.375" style="32" customWidth="1"/>
    <col min="2841" max="2842" width="4.25" style="32" customWidth="1"/>
    <col min="2843" max="2845" width="3.375" style="32" customWidth="1"/>
    <col min="2846" max="3066" width="9" style="32"/>
    <col min="3067" max="3068" width="8.125" style="32" customWidth="1"/>
    <col min="3069" max="3069" width="3.375" style="32" customWidth="1"/>
    <col min="3070" max="3071" width="3.625" style="32" customWidth="1"/>
    <col min="3072" max="3072" width="3.375" style="32" customWidth="1"/>
    <col min="3073" max="3074" width="4.25" style="32" customWidth="1"/>
    <col min="3075" max="3075" width="3.375" style="32" customWidth="1"/>
    <col min="3076" max="3077" width="4.25" style="32" customWidth="1"/>
    <col min="3078" max="3078" width="3.375" style="32" customWidth="1"/>
    <col min="3079" max="3080" width="4.25" style="32" customWidth="1"/>
    <col min="3081" max="3081" width="3.375" style="32" customWidth="1"/>
    <col min="3082" max="3083" width="4.25" style="32" customWidth="1"/>
    <col min="3084" max="3084" width="3.375" style="32" customWidth="1"/>
    <col min="3085" max="3086" width="4.25" style="32" customWidth="1"/>
    <col min="3087" max="3087" width="3.375" style="32" customWidth="1"/>
    <col min="3088" max="3089" width="4.25" style="32" customWidth="1"/>
    <col min="3090" max="3090" width="3.375" style="32" customWidth="1"/>
    <col min="3091" max="3092" width="4.25" style="32" customWidth="1"/>
    <col min="3093" max="3093" width="3.375" style="32" customWidth="1"/>
    <col min="3094" max="3095" width="4.25" style="32" customWidth="1"/>
    <col min="3096" max="3096" width="3.375" style="32" customWidth="1"/>
    <col min="3097" max="3098" width="4.25" style="32" customWidth="1"/>
    <col min="3099" max="3101" width="3.375" style="32" customWidth="1"/>
    <col min="3102" max="3322" width="9" style="32"/>
    <col min="3323" max="3324" width="8.125" style="32" customWidth="1"/>
    <col min="3325" max="3325" width="3.375" style="32" customWidth="1"/>
    <col min="3326" max="3327" width="3.625" style="32" customWidth="1"/>
    <col min="3328" max="3328" width="3.375" style="32" customWidth="1"/>
    <col min="3329" max="3330" width="4.25" style="32" customWidth="1"/>
    <col min="3331" max="3331" width="3.375" style="32" customWidth="1"/>
    <col min="3332" max="3333" width="4.25" style="32" customWidth="1"/>
    <col min="3334" max="3334" width="3.375" style="32" customWidth="1"/>
    <col min="3335" max="3336" width="4.25" style="32" customWidth="1"/>
    <col min="3337" max="3337" width="3.375" style="32" customWidth="1"/>
    <col min="3338" max="3339" width="4.25" style="32" customWidth="1"/>
    <col min="3340" max="3340" width="3.375" style="32" customWidth="1"/>
    <col min="3341" max="3342" width="4.25" style="32" customWidth="1"/>
    <col min="3343" max="3343" width="3.375" style="32" customWidth="1"/>
    <col min="3344" max="3345" width="4.25" style="32" customWidth="1"/>
    <col min="3346" max="3346" width="3.375" style="32" customWidth="1"/>
    <col min="3347" max="3348" width="4.25" style="32" customWidth="1"/>
    <col min="3349" max="3349" width="3.375" style="32" customWidth="1"/>
    <col min="3350" max="3351" width="4.25" style="32" customWidth="1"/>
    <col min="3352" max="3352" width="3.375" style="32" customWidth="1"/>
    <col min="3353" max="3354" width="4.25" style="32" customWidth="1"/>
    <col min="3355" max="3357" width="3.375" style="32" customWidth="1"/>
    <col min="3358" max="3578" width="9" style="32"/>
    <col min="3579" max="3580" width="8.125" style="32" customWidth="1"/>
    <col min="3581" max="3581" width="3.375" style="32" customWidth="1"/>
    <col min="3582" max="3583" width="3.625" style="32" customWidth="1"/>
    <col min="3584" max="3584" width="3.375" style="32" customWidth="1"/>
    <col min="3585" max="3586" width="4.25" style="32" customWidth="1"/>
    <col min="3587" max="3587" width="3.375" style="32" customWidth="1"/>
    <col min="3588" max="3589" width="4.25" style="32" customWidth="1"/>
    <col min="3590" max="3590" width="3.375" style="32" customWidth="1"/>
    <col min="3591" max="3592" width="4.25" style="32" customWidth="1"/>
    <col min="3593" max="3593" width="3.375" style="32" customWidth="1"/>
    <col min="3594" max="3595" width="4.25" style="32" customWidth="1"/>
    <col min="3596" max="3596" width="3.375" style="32" customWidth="1"/>
    <col min="3597" max="3598" width="4.25" style="32" customWidth="1"/>
    <col min="3599" max="3599" width="3.375" style="32" customWidth="1"/>
    <col min="3600" max="3601" width="4.25" style="32" customWidth="1"/>
    <col min="3602" max="3602" width="3.375" style="32" customWidth="1"/>
    <col min="3603" max="3604" width="4.25" style="32" customWidth="1"/>
    <col min="3605" max="3605" width="3.375" style="32" customWidth="1"/>
    <col min="3606" max="3607" width="4.25" style="32" customWidth="1"/>
    <col min="3608" max="3608" width="3.375" style="32" customWidth="1"/>
    <col min="3609" max="3610" width="4.25" style="32" customWidth="1"/>
    <col min="3611" max="3613" width="3.375" style="32" customWidth="1"/>
    <col min="3614" max="3834" width="9" style="32"/>
    <col min="3835" max="3836" width="8.125" style="32" customWidth="1"/>
    <col min="3837" max="3837" width="3.375" style="32" customWidth="1"/>
    <col min="3838" max="3839" width="3.625" style="32" customWidth="1"/>
    <col min="3840" max="3840" width="3.375" style="32" customWidth="1"/>
    <col min="3841" max="3842" width="4.25" style="32" customWidth="1"/>
    <col min="3843" max="3843" width="3.375" style="32" customWidth="1"/>
    <col min="3844" max="3845" width="4.25" style="32" customWidth="1"/>
    <col min="3846" max="3846" width="3.375" style="32" customWidth="1"/>
    <col min="3847" max="3848" width="4.25" style="32" customWidth="1"/>
    <col min="3849" max="3849" width="3.375" style="32" customWidth="1"/>
    <col min="3850" max="3851" width="4.25" style="32" customWidth="1"/>
    <col min="3852" max="3852" width="3.375" style="32" customWidth="1"/>
    <col min="3853" max="3854" width="4.25" style="32" customWidth="1"/>
    <col min="3855" max="3855" width="3.375" style="32" customWidth="1"/>
    <col min="3856" max="3857" width="4.25" style="32" customWidth="1"/>
    <col min="3858" max="3858" width="3.375" style="32" customWidth="1"/>
    <col min="3859" max="3860" width="4.25" style="32" customWidth="1"/>
    <col min="3861" max="3861" width="3.375" style="32" customWidth="1"/>
    <col min="3862" max="3863" width="4.25" style="32" customWidth="1"/>
    <col min="3864" max="3864" width="3.375" style="32" customWidth="1"/>
    <col min="3865" max="3866" width="4.25" style="32" customWidth="1"/>
    <col min="3867" max="3869" width="3.375" style="32" customWidth="1"/>
    <col min="3870" max="4090" width="9" style="32"/>
    <col min="4091" max="4092" width="8.125" style="32" customWidth="1"/>
    <col min="4093" max="4093" width="3.375" style="32" customWidth="1"/>
    <col min="4094" max="4095" width="3.625" style="32" customWidth="1"/>
    <col min="4096" max="4096" width="3.375" style="32" customWidth="1"/>
    <col min="4097" max="4098" width="4.25" style="32" customWidth="1"/>
    <col min="4099" max="4099" width="3.375" style="32" customWidth="1"/>
    <col min="4100" max="4101" width="4.25" style="32" customWidth="1"/>
    <col min="4102" max="4102" width="3.375" style="32" customWidth="1"/>
    <col min="4103" max="4104" width="4.25" style="32" customWidth="1"/>
    <col min="4105" max="4105" width="3.375" style="32" customWidth="1"/>
    <col min="4106" max="4107" width="4.25" style="32" customWidth="1"/>
    <col min="4108" max="4108" width="3.375" style="32" customWidth="1"/>
    <col min="4109" max="4110" width="4.25" style="32" customWidth="1"/>
    <col min="4111" max="4111" width="3.375" style="32" customWidth="1"/>
    <col min="4112" max="4113" width="4.25" style="32" customWidth="1"/>
    <col min="4114" max="4114" width="3.375" style="32" customWidth="1"/>
    <col min="4115" max="4116" width="4.25" style="32" customWidth="1"/>
    <col min="4117" max="4117" width="3.375" style="32" customWidth="1"/>
    <col min="4118" max="4119" width="4.25" style="32" customWidth="1"/>
    <col min="4120" max="4120" width="3.375" style="32" customWidth="1"/>
    <col min="4121" max="4122" width="4.25" style="32" customWidth="1"/>
    <col min="4123" max="4125" width="3.375" style="32" customWidth="1"/>
    <col min="4126" max="4346" width="9" style="32"/>
    <col min="4347" max="4348" width="8.125" style="32" customWidth="1"/>
    <col min="4349" max="4349" width="3.375" style="32" customWidth="1"/>
    <col min="4350" max="4351" width="3.625" style="32" customWidth="1"/>
    <col min="4352" max="4352" width="3.375" style="32" customWidth="1"/>
    <col min="4353" max="4354" width="4.25" style="32" customWidth="1"/>
    <col min="4355" max="4355" width="3.375" style="32" customWidth="1"/>
    <col min="4356" max="4357" width="4.25" style="32" customWidth="1"/>
    <col min="4358" max="4358" width="3.375" style="32" customWidth="1"/>
    <col min="4359" max="4360" width="4.25" style="32" customWidth="1"/>
    <col min="4361" max="4361" width="3.375" style="32" customWidth="1"/>
    <col min="4362" max="4363" width="4.25" style="32" customWidth="1"/>
    <col min="4364" max="4364" width="3.375" style="32" customWidth="1"/>
    <col min="4365" max="4366" width="4.25" style="32" customWidth="1"/>
    <col min="4367" max="4367" width="3.375" style="32" customWidth="1"/>
    <col min="4368" max="4369" width="4.25" style="32" customWidth="1"/>
    <col min="4370" max="4370" width="3.375" style="32" customWidth="1"/>
    <col min="4371" max="4372" width="4.25" style="32" customWidth="1"/>
    <col min="4373" max="4373" width="3.375" style="32" customWidth="1"/>
    <col min="4374" max="4375" width="4.25" style="32" customWidth="1"/>
    <col min="4376" max="4376" width="3.375" style="32" customWidth="1"/>
    <col min="4377" max="4378" width="4.25" style="32" customWidth="1"/>
    <col min="4379" max="4381" width="3.375" style="32" customWidth="1"/>
    <col min="4382" max="4602" width="9" style="32"/>
    <col min="4603" max="4604" width="8.125" style="32" customWidth="1"/>
    <col min="4605" max="4605" width="3.375" style="32" customWidth="1"/>
    <col min="4606" max="4607" width="3.625" style="32" customWidth="1"/>
    <col min="4608" max="4608" width="3.375" style="32" customWidth="1"/>
    <col min="4609" max="4610" width="4.25" style="32" customWidth="1"/>
    <col min="4611" max="4611" width="3.375" style="32" customWidth="1"/>
    <col min="4612" max="4613" width="4.25" style="32" customWidth="1"/>
    <col min="4614" max="4614" width="3.375" style="32" customWidth="1"/>
    <col min="4615" max="4616" width="4.25" style="32" customWidth="1"/>
    <col min="4617" max="4617" width="3.375" style="32" customWidth="1"/>
    <col min="4618" max="4619" width="4.25" style="32" customWidth="1"/>
    <col min="4620" max="4620" width="3.375" style="32" customWidth="1"/>
    <col min="4621" max="4622" width="4.25" style="32" customWidth="1"/>
    <col min="4623" max="4623" width="3.375" style="32" customWidth="1"/>
    <col min="4624" max="4625" width="4.25" style="32" customWidth="1"/>
    <col min="4626" max="4626" width="3.375" style="32" customWidth="1"/>
    <col min="4627" max="4628" width="4.25" style="32" customWidth="1"/>
    <col min="4629" max="4629" width="3.375" style="32" customWidth="1"/>
    <col min="4630" max="4631" width="4.25" style="32" customWidth="1"/>
    <col min="4632" max="4632" width="3.375" style="32" customWidth="1"/>
    <col min="4633" max="4634" width="4.25" style="32" customWidth="1"/>
    <col min="4635" max="4637" width="3.375" style="32" customWidth="1"/>
    <col min="4638" max="4858" width="9" style="32"/>
    <col min="4859" max="4860" width="8.125" style="32" customWidth="1"/>
    <col min="4861" max="4861" width="3.375" style="32" customWidth="1"/>
    <col min="4862" max="4863" width="3.625" style="32" customWidth="1"/>
    <col min="4864" max="4864" width="3.375" style="32" customWidth="1"/>
    <col min="4865" max="4866" width="4.25" style="32" customWidth="1"/>
    <col min="4867" max="4867" width="3.375" style="32" customWidth="1"/>
    <col min="4868" max="4869" width="4.25" style="32" customWidth="1"/>
    <col min="4870" max="4870" width="3.375" style="32" customWidth="1"/>
    <col min="4871" max="4872" width="4.25" style="32" customWidth="1"/>
    <col min="4873" max="4873" width="3.375" style="32" customWidth="1"/>
    <col min="4874" max="4875" width="4.25" style="32" customWidth="1"/>
    <col min="4876" max="4876" width="3.375" style="32" customWidth="1"/>
    <col min="4877" max="4878" width="4.25" style="32" customWidth="1"/>
    <col min="4879" max="4879" width="3.375" style="32" customWidth="1"/>
    <col min="4880" max="4881" width="4.25" style="32" customWidth="1"/>
    <col min="4882" max="4882" width="3.375" style="32" customWidth="1"/>
    <col min="4883" max="4884" width="4.25" style="32" customWidth="1"/>
    <col min="4885" max="4885" width="3.375" style="32" customWidth="1"/>
    <col min="4886" max="4887" width="4.25" style="32" customWidth="1"/>
    <col min="4888" max="4888" width="3.375" style="32" customWidth="1"/>
    <col min="4889" max="4890" width="4.25" style="32" customWidth="1"/>
    <col min="4891" max="4893" width="3.375" style="32" customWidth="1"/>
    <col min="4894" max="5114" width="9" style="32"/>
    <col min="5115" max="5116" width="8.125" style="32" customWidth="1"/>
    <col min="5117" max="5117" width="3.375" style="32" customWidth="1"/>
    <col min="5118" max="5119" width="3.625" style="32" customWidth="1"/>
    <col min="5120" max="5120" width="3.375" style="32" customWidth="1"/>
    <col min="5121" max="5122" width="4.25" style="32" customWidth="1"/>
    <col min="5123" max="5123" width="3.375" style="32" customWidth="1"/>
    <col min="5124" max="5125" width="4.25" style="32" customWidth="1"/>
    <col min="5126" max="5126" width="3.375" style="32" customWidth="1"/>
    <col min="5127" max="5128" width="4.25" style="32" customWidth="1"/>
    <col min="5129" max="5129" width="3.375" style="32" customWidth="1"/>
    <col min="5130" max="5131" width="4.25" style="32" customWidth="1"/>
    <col min="5132" max="5132" width="3.375" style="32" customWidth="1"/>
    <col min="5133" max="5134" width="4.25" style="32" customWidth="1"/>
    <col min="5135" max="5135" width="3.375" style="32" customWidth="1"/>
    <col min="5136" max="5137" width="4.25" style="32" customWidth="1"/>
    <col min="5138" max="5138" width="3.375" style="32" customWidth="1"/>
    <col min="5139" max="5140" width="4.25" style="32" customWidth="1"/>
    <col min="5141" max="5141" width="3.375" style="32" customWidth="1"/>
    <col min="5142" max="5143" width="4.25" style="32" customWidth="1"/>
    <col min="5144" max="5144" width="3.375" style="32" customWidth="1"/>
    <col min="5145" max="5146" width="4.25" style="32" customWidth="1"/>
    <col min="5147" max="5149" width="3.375" style="32" customWidth="1"/>
    <col min="5150" max="5370" width="9" style="32"/>
    <col min="5371" max="5372" width="8.125" style="32" customWidth="1"/>
    <col min="5373" max="5373" width="3.375" style="32" customWidth="1"/>
    <col min="5374" max="5375" width="3.625" style="32" customWidth="1"/>
    <col min="5376" max="5376" width="3.375" style="32" customWidth="1"/>
    <col min="5377" max="5378" width="4.25" style="32" customWidth="1"/>
    <col min="5379" max="5379" width="3.375" style="32" customWidth="1"/>
    <col min="5380" max="5381" width="4.25" style="32" customWidth="1"/>
    <col min="5382" max="5382" width="3.375" style="32" customWidth="1"/>
    <col min="5383" max="5384" width="4.25" style="32" customWidth="1"/>
    <col min="5385" max="5385" width="3.375" style="32" customWidth="1"/>
    <col min="5386" max="5387" width="4.25" style="32" customWidth="1"/>
    <col min="5388" max="5388" width="3.375" style="32" customWidth="1"/>
    <col min="5389" max="5390" width="4.25" style="32" customWidth="1"/>
    <col min="5391" max="5391" width="3.375" style="32" customWidth="1"/>
    <col min="5392" max="5393" width="4.25" style="32" customWidth="1"/>
    <col min="5394" max="5394" width="3.375" style="32" customWidth="1"/>
    <col min="5395" max="5396" width="4.25" style="32" customWidth="1"/>
    <col min="5397" max="5397" width="3.375" style="32" customWidth="1"/>
    <col min="5398" max="5399" width="4.25" style="32" customWidth="1"/>
    <col min="5400" max="5400" width="3.375" style="32" customWidth="1"/>
    <col min="5401" max="5402" width="4.25" style="32" customWidth="1"/>
    <col min="5403" max="5405" width="3.375" style="32" customWidth="1"/>
    <col min="5406" max="5626" width="9" style="32"/>
    <col min="5627" max="5628" width="8.125" style="32" customWidth="1"/>
    <col min="5629" max="5629" width="3.375" style="32" customWidth="1"/>
    <col min="5630" max="5631" width="3.625" style="32" customWidth="1"/>
    <col min="5632" max="5632" width="3.375" style="32" customWidth="1"/>
    <col min="5633" max="5634" width="4.25" style="32" customWidth="1"/>
    <col min="5635" max="5635" width="3.375" style="32" customWidth="1"/>
    <col min="5636" max="5637" width="4.25" style="32" customWidth="1"/>
    <col min="5638" max="5638" width="3.375" style="32" customWidth="1"/>
    <col min="5639" max="5640" width="4.25" style="32" customWidth="1"/>
    <col min="5641" max="5641" width="3.375" style="32" customWidth="1"/>
    <col min="5642" max="5643" width="4.25" style="32" customWidth="1"/>
    <col min="5644" max="5644" width="3.375" style="32" customWidth="1"/>
    <col min="5645" max="5646" width="4.25" style="32" customWidth="1"/>
    <col min="5647" max="5647" width="3.375" style="32" customWidth="1"/>
    <col min="5648" max="5649" width="4.25" style="32" customWidth="1"/>
    <col min="5650" max="5650" width="3.375" style="32" customWidth="1"/>
    <col min="5651" max="5652" width="4.25" style="32" customWidth="1"/>
    <col min="5653" max="5653" width="3.375" style="32" customWidth="1"/>
    <col min="5654" max="5655" width="4.25" style="32" customWidth="1"/>
    <col min="5656" max="5656" width="3.375" style="32" customWidth="1"/>
    <col min="5657" max="5658" width="4.25" style="32" customWidth="1"/>
    <col min="5659" max="5661" width="3.375" style="32" customWidth="1"/>
    <col min="5662" max="5882" width="9" style="32"/>
    <col min="5883" max="5884" width="8.125" style="32" customWidth="1"/>
    <col min="5885" max="5885" width="3.375" style="32" customWidth="1"/>
    <col min="5886" max="5887" width="3.625" style="32" customWidth="1"/>
    <col min="5888" max="5888" width="3.375" style="32" customWidth="1"/>
    <col min="5889" max="5890" width="4.25" style="32" customWidth="1"/>
    <col min="5891" max="5891" width="3.375" style="32" customWidth="1"/>
    <col min="5892" max="5893" width="4.25" style="32" customWidth="1"/>
    <col min="5894" max="5894" width="3.375" style="32" customWidth="1"/>
    <col min="5895" max="5896" width="4.25" style="32" customWidth="1"/>
    <col min="5897" max="5897" width="3.375" style="32" customWidth="1"/>
    <col min="5898" max="5899" width="4.25" style="32" customWidth="1"/>
    <col min="5900" max="5900" width="3.375" style="32" customWidth="1"/>
    <col min="5901" max="5902" width="4.25" style="32" customWidth="1"/>
    <col min="5903" max="5903" width="3.375" style="32" customWidth="1"/>
    <col min="5904" max="5905" width="4.25" style="32" customWidth="1"/>
    <col min="5906" max="5906" width="3.375" style="32" customWidth="1"/>
    <col min="5907" max="5908" width="4.25" style="32" customWidth="1"/>
    <col min="5909" max="5909" width="3.375" style="32" customWidth="1"/>
    <col min="5910" max="5911" width="4.25" style="32" customWidth="1"/>
    <col min="5912" max="5912" width="3.375" style="32" customWidth="1"/>
    <col min="5913" max="5914" width="4.25" style="32" customWidth="1"/>
    <col min="5915" max="5917" width="3.375" style="32" customWidth="1"/>
    <col min="5918" max="6138" width="9" style="32"/>
    <col min="6139" max="6140" width="8.125" style="32" customWidth="1"/>
    <col min="6141" max="6141" width="3.375" style="32" customWidth="1"/>
    <col min="6142" max="6143" width="3.625" style="32" customWidth="1"/>
    <col min="6144" max="6144" width="3.375" style="32" customWidth="1"/>
    <col min="6145" max="6146" width="4.25" style="32" customWidth="1"/>
    <col min="6147" max="6147" width="3.375" style="32" customWidth="1"/>
    <col min="6148" max="6149" width="4.25" style="32" customWidth="1"/>
    <col min="6150" max="6150" width="3.375" style="32" customWidth="1"/>
    <col min="6151" max="6152" width="4.25" style="32" customWidth="1"/>
    <col min="6153" max="6153" width="3.375" style="32" customWidth="1"/>
    <col min="6154" max="6155" width="4.25" style="32" customWidth="1"/>
    <col min="6156" max="6156" width="3.375" style="32" customWidth="1"/>
    <col min="6157" max="6158" width="4.25" style="32" customWidth="1"/>
    <col min="6159" max="6159" width="3.375" style="32" customWidth="1"/>
    <col min="6160" max="6161" width="4.25" style="32" customWidth="1"/>
    <col min="6162" max="6162" width="3.375" style="32" customWidth="1"/>
    <col min="6163" max="6164" width="4.25" style="32" customWidth="1"/>
    <col min="6165" max="6165" width="3.375" style="32" customWidth="1"/>
    <col min="6166" max="6167" width="4.25" style="32" customWidth="1"/>
    <col min="6168" max="6168" width="3.375" style="32" customWidth="1"/>
    <col min="6169" max="6170" width="4.25" style="32" customWidth="1"/>
    <col min="6171" max="6173" width="3.375" style="32" customWidth="1"/>
    <col min="6174" max="6394" width="9" style="32"/>
    <col min="6395" max="6396" width="8.125" style="32" customWidth="1"/>
    <col min="6397" max="6397" width="3.375" style="32" customWidth="1"/>
    <col min="6398" max="6399" width="3.625" style="32" customWidth="1"/>
    <col min="6400" max="6400" width="3.375" style="32" customWidth="1"/>
    <col min="6401" max="6402" width="4.25" style="32" customWidth="1"/>
    <col min="6403" max="6403" width="3.375" style="32" customWidth="1"/>
    <col min="6404" max="6405" width="4.25" style="32" customWidth="1"/>
    <col min="6406" max="6406" width="3.375" style="32" customWidth="1"/>
    <col min="6407" max="6408" width="4.25" style="32" customWidth="1"/>
    <col min="6409" max="6409" width="3.375" style="32" customWidth="1"/>
    <col min="6410" max="6411" width="4.25" style="32" customWidth="1"/>
    <col min="6412" max="6412" width="3.375" style="32" customWidth="1"/>
    <col min="6413" max="6414" width="4.25" style="32" customWidth="1"/>
    <col min="6415" max="6415" width="3.375" style="32" customWidth="1"/>
    <col min="6416" max="6417" width="4.25" style="32" customWidth="1"/>
    <col min="6418" max="6418" width="3.375" style="32" customWidth="1"/>
    <col min="6419" max="6420" width="4.25" style="32" customWidth="1"/>
    <col min="6421" max="6421" width="3.375" style="32" customWidth="1"/>
    <col min="6422" max="6423" width="4.25" style="32" customWidth="1"/>
    <col min="6424" max="6424" width="3.375" style="32" customWidth="1"/>
    <col min="6425" max="6426" width="4.25" style="32" customWidth="1"/>
    <col min="6427" max="6429" width="3.375" style="32" customWidth="1"/>
    <col min="6430" max="6650" width="9" style="32"/>
    <col min="6651" max="6652" width="8.125" style="32" customWidth="1"/>
    <col min="6653" max="6653" width="3.375" style="32" customWidth="1"/>
    <col min="6654" max="6655" width="3.625" style="32" customWidth="1"/>
    <col min="6656" max="6656" width="3.375" style="32" customWidth="1"/>
    <col min="6657" max="6658" width="4.25" style="32" customWidth="1"/>
    <col min="6659" max="6659" width="3.375" style="32" customWidth="1"/>
    <col min="6660" max="6661" width="4.25" style="32" customWidth="1"/>
    <col min="6662" max="6662" width="3.375" style="32" customWidth="1"/>
    <col min="6663" max="6664" width="4.25" style="32" customWidth="1"/>
    <col min="6665" max="6665" width="3.375" style="32" customWidth="1"/>
    <col min="6666" max="6667" width="4.25" style="32" customWidth="1"/>
    <col min="6668" max="6668" width="3.375" style="32" customWidth="1"/>
    <col min="6669" max="6670" width="4.25" style="32" customWidth="1"/>
    <col min="6671" max="6671" width="3.375" style="32" customWidth="1"/>
    <col min="6672" max="6673" width="4.25" style="32" customWidth="1"/>
    <col min="6674" max="6674" width="3.375" style="32" customWidth="1"/>
    <col min="6675" max="6676" width="4.25" style="32" customWidth="1"/>
    <col min="6677" max="6677" width="3.375" style="32" customWidth="1"/>
    <col min="6678" max="6679" width="4.25" style="32" customWidth="1"/>
    <col min="6680" max="6680" width="3.375" style="32" customWidth="1"/>
    <col min="6681" max="6682" width="4.25" style="32" customWidth="1"/>
    <col min="6683" max="6685" width="3.375" style="32" customWidth="1"/>
    <col min="6686" max="6906" width="9" style="32"/>
    <col min="6907" max="6908" width="8.125" style="32" customWidth="1"/>
    <col min="6909" max="6909" width="3.375" style="32" customWidth="1"/>
    <col min="6910" max="6911" width="3.625" style="32" customWidth="1"/>
    <col min="6912" max="6912" width="3.375" style="32" customWidth="1"/>
    <col min="6913" max="6914" width="4.25" style="32" customWidth="1"/>
    <col min="6915" max="6915" width="3.375" style="32" customWidth="1"/>
    <col min="6916" max="6917" width="4.25" style="32" customWidth="1"/>
    <col min="6918" max="6918" width="3.375" style="32" customWidth="1"/>
    <col min="6919" max="6920" width="4.25" style="32" customWidth="1"/>
    <col min="6921" max="6921" width="3.375" style="32" customWidth="1"/>
    <col min="6922" max="6923" width="4.25" style="32" customWidth="1"/>
    <col min="6924" max="6924" width="3.375" style="32" customWidth="1"/>
    <col min="6925" max="6926" width="4.25" style="32" customWidth="1"/>
    <col min="6927" max="6927" width="3.375" style="32" customWidth="1"/>
    <col min="6928" max="6929" width="4.25" style="32" customWidth="1"/>
    <col min="6930" max="6930" width="3.375" style="32" customWidth="1"/>
    <col min="6931" max="6932" width="4.25" style="32" customWidth="1"/>
    <col min="6933" max="6933" width="3.375" style="32" customWidth="1"/>
    <col min="6934" max="6935" width="4.25" style="32" customWidth="1"/>
    <col min="6936" max="6936" width="3.375" style="32" customWidth="1"/>
    <col min="6937" max="6938" width="4.25" style="32" customWidth="1"/>
    <col min="6939" max="6941" width="3.375" style="32" customWidth="1"/>
    <col min="6942" max="7162" width="9" style="32"/>
    <col min="7163" max="7164" width="8.125" style="32" customWidth="1"/>
    <col min="7165" max="7165" width="3.375" style="32" customWidth="1"/>
    <col min="7166" max="7167" width="3.625" style="32" customWidth="1"/>
    <col min="7168" max="7168" width="3.375" style="32" customWidth="1"/>
    <col min="7169" max="7170" width="4.25" style="32" customWidth="1"/>
    <col min="7171" max="7171" width="3.375" style="32" customWidth="1"/>
    <col min="7172" max="7173" width="4.25" style="32" customWidth="1"/>
    <col min="7174" max="7174" width="3.375" style="32" customWidth="1"/>
    <col min="7175" max="7176" width="4.25" style="32" customWidth="1"/>
    <col min="7177" max="7177" width="3.375" style="32" customWidth="1"/>
    <col min="7178" max="7179" width="4.25" style="32" customWidth="1"/>
    <col min="7180" max="7180" width="3.375" style="32" customWidth="1"/>
    <col min="7181" max="7182" width="4.25" style="32" customWidth="1"/>
    <col min="7183" max="7183" width="3.375" style="32" customWidth="1"/>
    <col min="7184" max="7185" width="4.25" style="32" customWidth="1"/>
    <col min="7186" max="7186" width="3.375" style="32" customWidth="1"/>
    <col min="7187" max="7188" width="4.25" style="32" customWidth="1"/>
    <col min="7189" max="7189" width="3.375" style="32" customWidth="1"/>
    <col min="7190" max="7191" width="4.25" style="32" customWidth="1"/>
    <col min="7192" max="7192" width="3.375" style="32" customWidth="1"/>
    <col min="7193" max="7194" width="4.25" style="32" customWidth="1"/>
    <col min="7195" max="7197" width="3.375" style="32" customWidth="1"/>
    <col min="7198" max="7418" width="9" style="32"/>
    <col min="7419" max="7420" width="8.125" style="32" customWidth="1"/>
    <col min="7421" max="7421" width="3.375" style="32" customWidth="1"/>
    <col min="7422" max="7423" width="3.625" style="32" customWidth="1"/>
    <col min="7424" max="7424" width="3.375" style="32" customWidth="1"/>
    <col min="7425" max="7426" width="4.25" style="32" customWidth="1"/>
    <col min="7427" max="7427" width="3.375" style="32" customWidth="1"/>
    <col min="7428" max="7429" width="4.25" style="32" customWidth="1"/>
    <col min="7430" max="7430" width="3.375" style="32" customWidth="1"/>
    <col min="7431" max="7432" width="4.25" style="32" customWidth="1"/>
    <col min="7433" max="7433" width="3.375" style="32" customWidth="1"/>
    <col min="7434" max="7435" width="4.25" style="32" customWidth="1"/>
    <col min="7436" max="7436" width="3.375" style="32" customWidth="1"/>
    <col min="7437" max="7438" width="4.25" style="32" customWidth="1"/>
    <col min="7439" max="7439" width="3.375" style="32" customWidth="1"/>
    <col min="7440" max="7441" width="4.25" style="32" customWidth="1"/>
    <col min="7442" max="7442" width="3.375" style="32" customWidth="1"/>
    <col min="7443" max="7444" width="4.25" style="32" customWidth="1"/>
    <col min="7445" max="7445" width="3.375" style="32" customWidth="1"/>
    <col min="7446" max="7447" width="4.25" style="32" customWidth="1"/>
    <col min="7448" max="7448" width="3.375" style="32" customWidth="1"/>
    <col min="7449" max="7450" width="4.25" style="32" customWidth="1"/>
    <col min="7451" max="7453" width="3.375" style="32" customWidth="1"/>
    <col min="7454" max="7674" width="9" style="32"/>
    <col min="7675" max="7676" width="8.125" style="32" customWidth="1"/>
    <col min="7677" max="7677" width="3.375" style="32" customWidth="1"/>
    <col min="7678" max="7679" width="3.625" style="32" customWidth="1"/>
    <col min="7680" max="7680" width="3.375" style="32" customWidth="1"/>
    <col min="7681" max="7682" width="4.25" style="32" customWidth="1"/>
    <col min="7683" max="7683" width="3.375" style="32" customWidth="1"/>
    <col min="7684" max="7685" width="4.25" style="32" customWidth="1"/>
    <col min="7686" max="7686" width="3.375" style="32" customWidth="1"/>
    <col min="7687" max="7688" width="4.25" style="32" customWidth="1"/>
    <col min="7689" max="7689" width="3.375" style="32" customWidth="1"/>
    <col min="7690" max="7691" width="4.25" style="32" customWidth="1"/>
    <col min="7692" max="7692" width="3.375" style="32" customWidth="1"/>
    <col min="7693" max="7694" width="4.25" style="32" customWidth="1"/>
    <col min="7695" max="7695" width="3.375" style="32" customWidth="1"/>
    <col min="7696" max="7697" width="4.25" style="32" customWidth="1"/>
    <col min="7698" max="7698" width="3.375" style="32" customWidth="1"/>
    <col min="7699" max="7700" width="4.25" style="32" customWidth="1"/>
    <col min="7701" max="7701" width="3.375" style="32" customWidth="1"/>
    <col min="7702" max="7703" width="4.25" style="32" customWidth="1"/>
    <col min="7704" max="7704" width="3.375" style="32" customWidth="1"/>
    <col min="7705" max="7706" width="4.25" style="32" customWidth="1"/>
    <col min="7707" max="7709" width="3.375" style="32" customWidth="1"/>
    <col min="7710" max="7930" width="9" style="32"/>
    <col min="7931" max="7932" width="8.125" style="32" customWidth="1"/>
    <col min="7933" max="7933" width="3.375" style="32" customWidth="1"/>
    <col min="7934" max="7935" width="3.625" style="32" customWidth="1"/>
    <col min="7936" max="7936" width="3.375" style="32" customWidth="1"/>
    <col min="7937" max="7938" width="4.25" style="32" customWidth="1"/>
    <col min="7939" max="7939" width="3.375" style="32" customWidth="1"/>
    <col min="7940" max="7941" width="4.25" style="32" customWidth="1"/>
    <col min="7942" max="7942" width="3.375" style="32" customWidth="1"/>
    <col min="7943" max="7944" width="4.25" style="32" customWidth="1"/>
    <col min="7945" max="7945" width="3.375" style="32" customWidth="1"/>
    <col min="7946" max="7947" width="4.25" style="32" customWidth="1"/>
    <col min="7948" max="7948" width="3.375" style="32" customWidth="1"/>
    <col min="7949" max="7950" width="4.25" style="32" customWidth="1"/>
    <col min="7951" max="7951" width="3.375" style="32" customWidth="1"/>
    <col min="7952" max="7953" width="4.25" style="32" customWidth="1"/>
    <col min="7954" max="7954" width="3.375" style="32" customWidth="1"/>
    <col min="7955" max="7956" width="4.25" style="32" customWidth="1"/>
    <col min="7957" max="7957" width="3.375" style="32" customWidth="1"/>
    <col min="7958" max="7959" width="4.25" style="32" customWidth="1"/>
    <col min="7960" max="7960" width="3.375" style="32" customWidth="1"/>
    <col min="7961" max="7962" width="4.25" style="32" customWidth="1"/>
    <col min="7963" max="7965" width="3.375" style="32" customWidth="1"/>
    <col min="7966" max="8186" width="9" style="32"/>
    <col min="8187" max="8188" width="8.125" style="32" customWidth="1"/>
    <col min="8189" max="8189" width="3.375" style="32" customWidth="1"/>
    <col min="8190" max="8191" width="3.625" style="32" customWidth="1"/>
    <col min="8192" max="8192" width="3.375" style="32" customWidth="1"/>
    <col min="8193" max="8194" width="4.25" style="32" customWidth="1"/>
    <col min="8195" max="8195" width="3.375" style="32" customWidth="1"/>
    <col min="8196" max="8197" width="4.25" style="32" customWidth="1"/>
    <col min="8198" max="8198" width="3.375" style="32" customWidth="1"/>
    <col min="8199" max="8200" width="4.25" style="32" customWidth="1"/>
    <col min="8201" max="8201" width="3.375" style="32" customWidth="1"/>
    <col min="8202" max="8203" width="4.25" style="32" customWidth="1"/>
    <col min="8204" max="8204" width="3.375" style="32" customWidth="1"/>
    <col min="8205" max="8206" width="4.25" style="32" customWidth="1"/>
    <col min="8207" max="8207" width="3.375" style="32" customWidth="1"/>
    <col min="8208" max="8209" width="4.25" style="32" customWidth="1"/>
    <col min="8210" max="8210" width="3.375" style="32" customWidth="1"/>
    <col min="8211" max="8212" width="4.25" style="32" customWidth="1"/>
    <col min="8213" max="8213" width="3.375" style="32" customWidth="1"/>
    <col min="8214" max="8215" width="4.25" style="32" customWidth="1"/>
    <col min="8216" max="8216" width="3.375" style="32" customWidth="1"/>
    <col min="8217" max="8218" width="4.25" style="32" customWidth="1"/>
    <col min="8219" max="8221" width="3.375" style="32" customWidth="1"/>
    <col min="8222" max="8442" width="9" style="32"/>
    <col min="8443" max="8444" width="8.125" style="32" customWidth="1"/>
    <col min="8445" max="8445" width="3.375" style="32" customWidth="1"/>
    <col min="8446" max="8447" width="3.625" style="32" customWidth="1"/>
    <col min="8448" max="8448" width="3.375" style="32" customWidth="1"/>
    <col min="8449" max="8450" width="4.25" style="32" customWidth="1"/>
    <col min="8451" max="8451" width="3.375" style="32" customWidth="1"/>
    <col min="8452" max="8453" width="4.25" style="32" customWidth="1"/>
    <col min="8454" max="8454" width="3.375" style="32" customWidth="1"/>
    <col min="8455" max="8456" width="4.25" style="32" customWidth="1"/>
    <col min="8457" max="8457" width="3.375" style="32" customWidth="1"/>
    <col min="8458" max="8459" width="4.25" style="32" customWidth="1"/>
    <col min="8460" max="8460" width="3.375" style="32" customWidth="1"/>
    <col min="8461" max="8462" width="4.25" style="32" customWidth="1"/>
    <col min="8463" max="8463" width="3.375" style="32" customWidth="1"/>
    <col min="8464" max="8465" width="4.25" style="32" customWidth="1"/>
    <col min="8466" max="8466" width="3.375" style="32" customWidth="1"/>
    <col min="8467" max="8468" width="4.25" style="32" customWidth="1"/>
    <col min="8469" max="8469" width="3.375" style="32" customWidth="1"/>
    <col min="8470" max="8471" width="4.25" style="32" customWidth="1"/>
    <col min="8472" max="8472" width="3.375" style="32" customWidth="1"/>
    <col min="8473" max="8474" width="4.25" style="32" customWidth="1"/>
    <col min="8475" max="8477" width="3.375" style="32" customWidth="1"/>
    <col min="8478" max="8698" width="9" style="32"/>
    <col min="8699" max="8700" width="8.125" style="32" customWidth="1"/>
    <col min="8701" max="8701" width="3.375" style="32" customWidth="1"/>
    <col min="8702" max="8703" width="3.625" style="32" customWidth="1"/>
    <col min="8704" max="8704" width="3.375" style="32" customWidth="1"/>
    <col min="8705" max="8706" width="4.25" style="32" customWidth="1"/>
    <col min="8707" max="8707" width="3.375" style="32" customWidth="1"/>
    <col min="8708" max="8709" width="4.25" style="32" customWidth="1"/>
    <col min="8710" max="8710" width="3.375" style="32" customWidth="1"/>
    <col min="8711" max="8712" width="4.25" style="32" customWidth="1"/>
    <col min="8713" max="8713" width="3.375" style="32" customWidth="1"/>
    <col min="8714" max="8715" width="4.25" style="32" customWidth="1"/>
    <col min="8716" max="8716" width="3.375" style="32" customWidth="1"/>
    <col min="8717" max="8718" width="4.25" style="32" customWidth="1"/>
    <col min="8719" max="8719" width="3.375" style="32" customWidth="1"/>
    <col min="8720" max="8721" width="4.25" style="32" customWidth="1"/>
    <col min="8722" max="8722" width="3.375" style="32" customWidth="1"/>
    <col min="8723" max="8724" width="4.25" style="32" customWidth="1"/>
    <col min="8725" max="8725" width="3.375" style="32" customWidth="1"/>
    <col min="8726" max="8727" width="4.25" style="32" customWidth="1"/>
    <col min="8728" max="8728" width="3.375" style="32" customWidth="1"/>
    <col min="8729" max="8730" width="4.25" style="32" customWidth="1"/>
    <col min="8731" max="8733" width="3.375" style="32" customWidth="1"/>
    <col min="8734" max="8954" width="9" style="32"/>
    <col min="8955" max="8956" width="8.125" style="32" customWidth="1"/>
    <col min="8957" max="8957" width="3.375" style="32" customWidth="1"/>
    <col min="8958" max="8959" width="3.625" style="32" customWidth="1"/>
    <col min="8960" max="8960" width="3.375" style="32" customWidth="1"/>
    <col min="8961" max="8962" width="4.25" style="32" customWidth="1"/>
    <col min="8963" max="8963" width="3.375" style="32" customWidth="1"/>
    <col min="8964" max="8965" width="4.25" style="32" customWidth="1"/>
    <col min="8966" max="8966" width="3.375" style="32" customWidth="1"/>
    <col min="8967" max="8968" width="4.25" style="32" customWidth="1"/>
    <col min="8969" max="8969" width="3.375" style="32" customWidth="1"/>
    <col min="8970" max="8971" width="4.25" style="32" customWidth="1"/>
    <col min="8972" max="8972" width="3.375" style="32" customWidth="1"/>
    <col min="8973" max="8974" width="4.25" style="32" customWidth="1"/>
    <col min="8975" max="8975" width="3.375" style="32" customWidth="1"/>
    <col min="8976" max="8977" width="4.25" style="32" customWidth="1"/>
    <col min="8978" max="8978" width="3.375" style="32" customWidth="1"/>
    <col min="8979" max="8980" width="4.25" style="32" customWidth="1"/>
    <col min="8981" max="8981" width="3.375" style="32" customWidth="1"/>
    <col min="8982" max="8983" width="4.25" style="32" customWidth="1"/>
    <col min="8984" max="8984" width="3.375" style="32" customWidth="1"/>
    <col min="8985" max="8986" width="4.25" style="32" customWidth="1"/>
    <col min="8987" max="8989" width="3.375" style="32" customWidth="1"/>
    <col min="8990" max="9210" width="9" style="32"/>
    <col min="9211" max="9212" width="8.125" style="32" customWidth="1"/>
    <col min="9213" max="9213" width="3.375" style="32" customWidth="1"/>
    <col min="9214" max="9215" width="3.625" style="32" customWidth="1"/>
    <col min="9216" max="9216" width="3.375" style="32" customWidth="1"/>
    <col min="9217" max="9218" width="4.25" style="32" customWidth="1"/>
    <col min="9219" max="9219" width="3.375" style="32" customWidth="1"/>
    <col min="9220" max="9221" width="4.25" style="32" customWidth="1"/>
    <col min="9222" max="9222" width="3.375" style="32" customWidth="1"/>
    <col min="9223" max="9224" width="4.25" style="32" customWidth="1"/>
    <col min="9225" max="9225" width="3.375" style="32" customWidth="1"/>
    <col min="9226" max="9227" width="4.25" style="32" customWidth="1"/>
    <col min="9228" max="9228" width="3.375" style="32" customWidth="1"/>
    <col min="9229" max="9230" width="4.25" style="32" customWidth="1"/>
    <col min="9231" max="9231" width="3.375" style="32" customWidth="1"/>
    <col min="9232" max="9233" width="4.25" style="32" customWidth="1"/>
    <col min="9234" max="9234" width="3.375" style="32" customWidth="1"/>
    <col min="9235" max="9236" width="4.25" style="32" customWidth="1"/>
    <col min="9237" max="9237" width="3.375" style="32" customWidth="1"/>
    <col min="9238" max="9239" width="4.25" style="32" customWidth="1"/>
    <col min="9240" max="9240" width="3.375" style="32" customWidth="1"/>
    <col min="9241" max="9242" width="4.25" style="32" customWidth="1"/>
    <col min="9243" max="9245" width="3.375" style="32" customWidth="1"/>
    <col min="9246" max="9466" width="9" style="32"/>
    <col min="9467" max="9468" width="8.125" style="32" customWidth="1"/>
    <col min="9469" max="9469" width="3.375" style="32" customWidth="1"/>
    <col min="9470" max="9471" width="3.625" style="32" customWidth="1"/>
    <col min="9472" max="9472" width="3.375" style="32" customWidth="1"/>
    <col min="9473" max="9474" width="4.25" style="32" customWidth="1"/>
    <col min="9475" max="9475" width="3.375" style="32" customWidth="1"/>
    <col min="9476" max="9477" width="4.25" style="32" customWidth="1"/>
    <col min="9478" max="9478" width="3.375" style="32" customWidth="1"/>
    <col min="9479" max="9480" width="4.25" style="32" customWidth="1"/>
    <col min="9481" max="9481" width="3.375" style="32" customWidth="1"/>
    <col min="9482" max="9483" width="4.25" style="32" customWidth="1"/>
    <col min="9484" max="9484" width="3.375" style="32" customWidth="1"/>
    <col min="9485" max="9486" width="4.25" style="32" customWidth="1"/>
    <col min="9487" max="9487" width="3.375" style="32" customWidth="1"/>
    <col min="9488" max="9489" width="4.25" style="32" customWidth="1"/>
    <col min="9490" max="9490" width="3.375" style="32" customWidth="1"/>
    <col min="9491" max="9492" width="4.25" style="32" customWidth="1"/>
    <col min="9493" max="9493" width="3.375" style="32" customWidth="1"/>
    <col min="9494" max="9495" width="4.25" style="32" customWidth="1"/>
    <col min="9496" max="9496" width="3.375" style="32" customWidth="1"/>
    <col min="9497" max="9498" width="4.25" style="32" customWidth="1"/>
    <col min="9499" max="9501" width="3.375" style="32" customWidth="1"/>
    <col min="9502" max="9722" width="9" style="32"/>
    <col min="9723" max="9724" width="8.125" style="32" customWidth="1"/>
    <col min="9725" max="9725" width="3.375" style="32" customWidth="1"/>
    <col min="9726" max="9727" width="3.625" style="32" customWidth="1"/>
    <col min="9728" max="9728" width="3.375" style="32" customWidth="1"/>
    <col min="9729" max="9730" width="4.25" style="32" customWidth="1"/>
    <col min="9731" max="9731" width="3.375" style="32" customWidth="1"/>
    <col min="9732" max="9733" width="4.25" style="32" customWidth="1"/>
    <col min="9734" max="9734" width="3.375" style="32" customWidth="1"/>
    <col min="9735" max="9736" width="4.25" style="32" customWidth="1"/>
    <col min="9737" max="9737" width="3.375" style="32" customWidth="1"/>
    <col min="9738" max="9739" width="4.25" style="32" customWidth="1"/>
    <col min="9740" max="9740" width="3.375" style="32" customWidth="1"/>
    <col min="9741" max="9742" width="4.25" style="32" customWidth="1"/>
    <col min="9743" max="9743" width="3.375" style="32" customWidth="1"/>
    <col min="9744" max="9745" width="4.25" style="32" customWidth="1"/>
    <col min="9746" max="9746" width="3.375" style="32" customWidth="1"/>
    <col min="9747" max="9748" width="4.25" style="32" customWidth="1"/>
    <col min="9749" max="9749" width="3.375" style="32" customWidth="1"/>
    <col min="9750" max="9751" width="4.25" style="32" customWidth="1"/>
    <col min="9752" max="9752" width="3.375" style="32" customWidth="1"/>
    <col min="9753" max="9754" width="4.25" style="32" customWidth="1"/>
    <col min="9755" max="9757" width="3.375" style="32" customWidth="1"/>
    <col min="9758" max="9978" width="9" style="32"/>
    <col min="9979" max="9980" width="8.125" style="32" customWidth="1"/>
    <col min="9981" max="9981" width="3.375" style="32" customWidth="1"/>
    <col min="9982" max="9983" width="3.625" style="32" customWidth="1"/>
    <col min="9984" max="9984" width="3.375" style="32" customWidth="1"/>
    <col min="9985" max="9986" width="4.25" style="32" customWidth="1"/>
    <col min="9987" max="9987" width="3.375" style="32" customWidth="1"/>
    <col min="9988" max="9989" width="4.25" style="32" customWidth="1"/>
    <col min="9990" max="9990" width="3.375" style="32" customWidth="1"/>
    <col min="9991" max="9992" width="4.25" style="32" customWidth="1"/>
    <col min="9993" max="9993" width="3.375" style="32" customWidth="1"/>
    <col min="9994" max="9995" width="4.25" style="32" customWidth="1"/>
    <col min="9996" max="9996" width="3.375" style="32" customWidth="1"/>
    <col min="9997" max="9998" width="4.25" style="32" customWidth="1"/>
    <col min="9999" max="9999" width="3.375" style="32" customWidth="1"/>
    <col min="10000" max="10001" width="4.25" style="32" customWidth="1"/>
    <col min="10002" max="10002" width="3.375" style="32" customWidth="1"/>
    <col min="10003" max="10004" width="4.25" style="32" customWidth="1"/>
    <col min="10005" max="10005" width="3.375" style="32" customWidth="1"/>
    <col min="10006" max="10007" width="4.25" style="32" customWidth="1"/>
    <col min="10008" max="10008" width="3.375" style="32" customWidth="1"/>
    <col min="10009" max="10010" width="4.25" style="32" customWidth="1"/>
    <col min="10011" max="10013" width="3.375" style="32" customWidth="1"/>
    <col min="10014" max="10234" width="9" style="32"/>
    <col min="10235" max="10236" width="8.125" style="32" customWidth="1"/>
    <col min="10237" max="10237" width="3.375" style="32" customWidth="1"/>
    <col min="10238" max="10239" width="3.625" style="32" customWidth="1"/>
    <col min="10240" max="10240" width="3.375" style="32" customWidth="1"/>
    <col min="10241" max="10242" width="4.25" style="32" customWidth="1"/>
    <col min="10243" max="10243" width="3.375" style="32" customWidth="1"/>
    <col min="10244" max="10245" width="4.25" style="32" customWidth="1"/>
    <col min="10246" max="10246" width="3.375" style="32" customWidth="1"/>
    <col min="10247" max="10248" width="4.25" style="32" customWidth="1"/>
    <col min="10249" max="10249" width="3.375" style="32" customWidth="1"/>
    <col min="10250" max="10251" width="4.25" style="32" customWidth="1"/>
    <col min="10252" max="10252" width="3.375" style="32" customWidth="1"/>
    <col min="10253" max="10254" width="4.25" style="32" customWidth="1"/>
    <col min="10255" max="10255" width="3.375" style="32" customWidth="1"/>
    <col min="10256" max="10257" width="4.25" style="32" customWidth="1"/>
    <col min="10258" max="10258" width="3.375" style="32" customWidth="1"/>
    <col min="10259" max="10260" width="4.25" style="32" customWidth="1"/>
    <col min="10261" max="10261" width="3.375" style="32" customWidth="1"/>
    <col min="10262" max="10263" width="4.25" style="32" customWidth="1"/>
    <col min="10264" max="10264" width="3.375" style="32" customWidth="1"/>
    <col min="10265" max="10266" width="4.25" style="32" customWidth="1"/>
    <col min="10267" max="10269" width="3.375" style="32" customWidth="1"/>
    <col min="10270" max="10490" width="9" style="32"/>
    <col min="10491" max="10492" width="8.125" style="32" customWidth="1"/>
    <col min="10493" max="10493" width="3.375" style="32" customWidth="1"/>
    <col min="10494" max="10495" width="3.625" style="32" customWidth="1"/>
    <col min="10496" max="10496" width="3.375" style="32" customWidth="1"/>
    <col min="10497" max="10498" width="4.25" style="32" customWidth="1"/>
    <col min="10499" max="10499" width="3.375" style="32" customWidth="1"/>
    <col min="10500" max="10501" width="4.25" style="32" customWidth="1"/>
    <col min="10502" max="10502" width="3.375" style="32" customWidth="1"/>
    <col min="10503" max="10504" width="4.25" style="32" customWidth="1"/>
    <col min="10505" max="10505" width="3.375" style="32" customWidth="1"/>
    <col min="10506" max="10507" width="4.25" style="32" customWidth="1"/>
    <col min="10508" max="10508" width="3.375" style="32" customWidth="1"/>
    <col min="10509" max="10510" width="4.25" style="32" customWidth="1"/>
    <col min="10511" max="10511" width="3.375" style="32" customWidth="1"/>
    <col min="10512" max="10513" width="4.25" style="32" customWidth="1"/>
    <col min="10514" max="10514" width="3.375" style="32" customWidth="1"/>
    <col min="10515" max="10516" width="4.25" style="32" customWidth="1"/>
    <col min="10517" max="10517" width="3.375" style="32" customWidth="1"/>
    <col min="10518" max="10519" width="4.25" style="32" customWidth="1"/>
    <col min="10520" max="10520" width="3.375" style="32" customWidth="1"/>
    <col min="10521" max="10522" width="4.25" style="32" customWidth="1"/>
    <col min="10523" max="10525" width="3.375" style="32" customWidth="1"/>
    <col min="10526" max="10746" width="9" style="32"/>
    <col min="10747" max="10748" width="8.125" style="32" customWidth="1"/>
    <col min="10749" max="10749" width="3.375" style="32" customWidth="1"/>
    <col min="10750" max="10751" width="3.625" style="32" customWidth="1"/>
    <col min="10752" max="10752" width="3.375" style="32" customWidth="1"/>
    <col min="10753" max="10754" width="4.25" style="32" customWidth="1"/>
    <col min="10755" max="10755" width="3.375" style="32" customWidth="1"/>
    <col min="10756" max="10757" width="4.25" style="32" customWidth="1"/>
    <col min="10758" max="10758" width="3.375" style="32" customWidth="1"/>
    <col min="10759" max="10760" width="4.25" style="32" customWidth="1"/>
    <col min="10761" max="10761" width="3.375" style="32" customWidth="1"/>
    <col min="10762" max="10763" width="4.25" style="32" customWidth="1"/>
    <col min="10764" max="10764" width="3.375" style="32" customWidth="1"/>
    <col min="10765" max="10766" width="4.25" style="32" customWidth="1"/>
    <col min="10767" max="10767" width="3.375" style="32" customWidth="1"/>
    <col min="10768" max="10769" width="4.25" style="32" customWidth="1"/>
    <col min="10770" max="10770" width="3.375" style="32" customWidth="1"/>
    <col min="10771" max="10772" width="4.25" style="32" customWidth="1"/>
    <col min="10773" max="10773" width="3.375" style="32" customWidth="1"/>
    <col min="10774" max="10775" width="4.25" style="32" customWidth="1"/>
    <col min="10776" max="10776" width="3.375" style="32" customWidth="1"/>
    <col min="10777" max="10778" width="4.25" style="32" customWidth="1"/>
    <col min="10779" max="10781" width="3.375" style="32" customWidth="1"/>
    <col min="10782" max="11002" width="9" style="32"/>
    <col min="11003" max="11004" width="8.125" style="32" customWidth="1"/>
    <col min="11005" max="11005" width="3.375" style="32" customWidth="1"/>
    <col min="11006" max="11007" width="3.625" style="32" customWidth="1"/>
    <col min="11008" max="11008" width="3.375" style="32" customWidth="1"/>
    <col min="11009" max="11010" width="4.25" style="32" customWidth="1"/>
    <col min="11011" max="11011" width="3.375" style="32" customWidth="1"/>
    <col min="11012" max="11013" width="4.25" style="32" customWidth="1"/>
    <col min="11014" max="11014" width="3.375" style="32" customWidth="1"/>
    <col min="11015" max="11016" width="4.25" style="32" customWidth="1"/>
    <col min="11017" max="11017" width="3.375" style="32" customWidth="1"/>
    <col min="11018" max="11019" width="4.25" style="32" customWidth="1"/>
    <col min="11020" max="11020" width="3.375" style="32" customWidth="1"/>
    <col min="11021" max="11022" width="4.25" style="32" customWidth="1"/>
    <col min="11023" max="11023" width="3.375" style="32" customWidth="1"/>
    <col min="11024" max="11025" width="4.25" style="32" customWidth="1"/>
    <col min="11026" max="11026" width="3.375" style="32" customWidth="1"/>
    <col min="11027" max="11028" width="4.25" style="32" customWidth="1"/>
    <col min="11029" max="11029" width="3.375" style="32" customWidth="1"/>
    <col min="11030" max="11031" width="4.25" style="32" customWidth="1"/>
    <col min="11032" max="11032" width="3.375" style="32" customWidth="1"/>
    <col min="11033" max="11034" width="4.25" style="32" customWidth="1"/>
    <col min="11035" max="11037" width="3.375" style="32" customWidth="1"/>
    <col min="11038" max="11258" width="9" style="32"/>
    <col min="11259" max="11260" width="8.125" style="32" customWidth="1"/>
    <col min="11261" max="11261" width="3.375" style="32" customWidth="1"/>
    <col min="11262" max="11263" width="3.625" style="32" customWidth="1"/>
    <col min="11264" max="11264" width="3.375" style="32" customWidth="1"/>
    <col min="11265" max="11266" width="4.25" style="32" customWidth="1"/>
    <col min="11267" max="11267" width="3.375" style="32" customWidth="1"/>
    <col min="11268" max="11269" width="4.25" style="32" customWidth="1"/>
    <col min="11270" max="11270" width="3.375" style="32" customWidth="1"/>
    <col min="11271" max="11272" width="4.25" style="32" customWidth="1"/>
    <col min="11273" max="11273" width="3.375" style="32" customWidth="1"/>
    <col min="11274" max="11275" width="4.25" style="32" customWidth="1"/>
    <col min="11276" max="11276" width="3.375" style="32" customWidth="1"/>
    <col min="11277" max="11278" width="4.25" style="32" customWidth="1"/>
    <col min="11279" max="11279" width="3.375" style="32" customWidth="1"/>
    <col min="11280" max="11281" width="4.25" style="32" customWidth="1"/>
    <col min="11282" max="11282" width="3.375" style="32" customWidth="1"/>
    <col min="11283" max="11284" width="4.25" style="32" customWidth="1"/>
    <col min="11285" max="11285" width="3.375" style="32" customWidth="1"/>
    <col min="11286" max="11287" width="4.25" style="32" customWidth="1"/>
    <col min="11288" max="11288" width="3.375" style="32" customWidth="1"/>
    <col min="11289" max="11290" width="4.25" style="32" customWidth="1"/>
    <col min="11291" max="11293" width="3.375" style="32" customWidth="1"/>
    <col min="11294" max="11514" width="9" style="32"/>
    <col min="11515" max="11516" width="8.125" style="32" customWidth="1"/>
    <col min="11517" max="11517" width="3.375" style="32" customWidth="1"/>
    <col min="11518" max="11519" width="3.625" style="32" customWidth="1"/>
    <col min="11520" max="11520" width="3.375" style="32" customWidth="1"/>
    <col min="11521" max="11522" width="4.25" style="32" customWidth="1"/>
    <col min="11523" max="11523" width="3.375" style="32" customWidth="1"/>
    <col min="11524" max="11525" width="4.25" style="32" customWidth="1"/>
    <col min="11526" max="11526" width="3.375" style="32" customWidth="1"/>
    <col min="11527" max="11528" width="4.25" style="32" customWidth="1"/>
    <col min="11529" max="11529" width="3.375" style="32" customWidth="1"/>
    <col min="11530" max="11531" width="4.25" style="32" customWidth="1"/>
    <col min="11532" max="11532" width="3.375" style="32" customWidth="1"/>
    <col min="11533" max="11534" width="4.25" style="32" customWidth="1"/>
    <col min="11535" max="11535" width="3.375" style="32" customWidth="1"/>
    <col min="11536" max="11537" width="4.25" style="32" customWidth="1"/>
    <col min="11538" max="11538" width="3.375" style="32" customWidth="1"/>
    <col min="11539" max="11540" width="4.25" style="32" customWidth="1"/>
    <col min="11541" max="11541" width="3.375" style="32" customWidth="1"/>
    <col min="11542" max="11543" width="4.25" style="32" customWidth="1"/>
    <col min="11544" max="11544" width="3.375" style="32" customWidth="1"/>
    <col min="11545" max="11546" width="4.25" style="32" customWidth="1"/>
    <col min="11547" max="11549" width="3.375" style="32" customWidth="1"/>
    <col min="11550" max="11770" width="9" style="32"/>
    <col min="11771" max="11772" width="8.125" style="32" customWidth="1"/>
    <col min="11773" max="11773" width="3.375" style="32" customWidth="1"/>
    <col min="11774" max="11775" width="3.625" style="32" customWidth="1"/>
    <col min="11776" max="11776" width="3.375" style="32" customWidth="1"/>
    <col min="11777" max="11778" width="4.25" style="32" customWidth="1"/>
    <col min="11779" max="11779" width="3.375" style="32" customWidth="1"/>
    <col min="11780" max="11781" width="4.25" style="32" customWidth="1"/>
    <col min="11782" max="11782" width="3.375" style="32" customWidth="1"/>
    <col min="11783" max="11784" width="4.25" style="32" customWidth="1"/>
    <col min="11785" max="11785" width="3.375" style="32" customWidth="1"/>
    <col min="11786" max="11787" width="4.25" style="32" customWidth="1"/>
    <col min="11788" max="11788" width="3.375" style="32" customWidth="1"/>
    <col min="11789" max="11790" width="4.25" style="32" customWidth="1"/>
    <col min="11791" max="11791" width="3.375" style="32" customWidth="1"/>
    <col min="11792" max="11793" width="4.25" style="32" customWidth="1"/>
    <col min="11794" max="11794" width="3.375" style="32" customWidth="1"/>
    <col min="11795" max="11796" width="4.25" style="32" customWidth="1"/>
    <col min="11797" max="11797" width="3.375" style="32" customWidth="1"/>
    <col min="11798" max="11799" width="4.25" style="32" customWidth="1"/>
    <col min="11800" max="11800" width="3.375" style="32" customWidth="1"/>
    <col min="11801" max="11802" width="4.25" style="32" customWidth="1"/>
    <col min="11803" max="11805" width="3.375" style="32" customWidth="1"/>
    <col min="11806" max="12026" width="9" style="32"/>
    <col min="12027" max="12028" width="8.125" style="32" customWidth="1"/>
    <col min="12029" max="12029" width="3.375" style="32" customWidth="1"/>
    <col min="12030" max="12031" width="3.625" style="32" customWidth="1"/>
    <col min="12032" max="12032" width="3.375" style="32" customWidth="1"/>
    <col min="12033" max="12034" width="4.25" style="32" customWidth="1"/>
    <col min="12035" max="12035" width="3.375" style="32" customWidth="1"/>
    <col min="12036" max="12037" width="4.25" style="32" customWidth="1"/>
    <col min="12038" max="12038" width="3.375" style="32" customWidth="1"/>
    <col min="12039" max="12040" width="4.25" style="32" customWidth="1"/>
    <col min="12041" max="12041" width="3.375" style="32" customWidth="1"/>
    <col min="12042" max="12043" width="4.25" style="32" customWidth="1"/>
    <col min="12044" max="12044" width="3.375" style="32" customWidth="1"/>
    <col min="12045" max="12046" width="4.25" style="32" customWidth="1"/>
    <col min="12047" max="12047" width="3.375" style="32" customWidth="1"/>
    <col min="12048" max="12049" width="4.25" style="32" customWidth="1"/>
    <col min="12050" max="12050" width="3.375" style="32" customWidth="1"/>
    <col min="12051" max="12052" width="4.25" style="32" customWidth="1"/>
    <col min="12053" max="12053" width="3.375" style="32" customWidth="1"/>
    <col min="12054" max="12055" width="4.25" style="32" customWidth="1"/>
    <col min="12056" max="12056" width="3.375" style="32" customWidth="1"/>
    <col min="12057" max="12058" width="4.25" style="32" customWidth="1"/>
    <col min="12059" max="12061" width="3.375" style="32" customWidth="1"/>
    <col min="12062" max="12282" width="9" style="32"/>
    <col min="12283" max="12284" width="8.125" style="32" customWidth="1"/>
    <col min="12285" max="12285" width="3.375" style="32" customWidth="1"/>
    <col min="12286" max="12287" width="3.625" style="32" customWidth="1"/>
    <col min="12288" max="12288" width="3.375" style="32" customWidth="1"/>
    <col min="12289" max="12290" width="4.25" style="32" customWidth="1"/>
    <col min="12291" max="12291" width="3.375" style="32" customWidth="1"/>
    <col min="12292" max="12293" width="4.25" style="32" customWidth="1"/>
    <col min="12294" max="12294" width="3.375" style="32" customWidth="1"/>
    <col min="12295" max="12296" width="4.25" style="32" customWidth="1"/>
    <col min="12297" max="12297" width="3.375" style="32" customWidth="1"/>
    <col min="12298" max="12299" width="4.25" style="32" customWidth="1"/>
    <col min="12300" max="12300" width="3.375" style="32" customWidth="1"/>
    <col min="12301" max="12302" width="4.25" style="32" customWidth="1"/>
    <col min="12303" max="12303" width="3.375" style="32" customWidth="1"/>
    <col min="12304" max="12305" width="4.25" style="32" customWidth="1"/>
    <col min="12306" max="12306" width="3.375" style="32" customWidth="1"/>
    <col min="12307" max="12308" width="4.25" style="32" customWidth="1"/>
    <col min="12309" max="12309" width="3.375" style="32" customWidth="1"/>
    <col min="12310" max="12311" width="4.25" style="32" customWidth="1"/>
    <col min="12312" max="12312" width="3.375" style="32" customWidth="1"/>
    <col min="12313" max="12314" width="4.25" style="32" customWidth="1"/>
    <col min="12315" max="12317" width="3.375" style="32" customWidth="1"/>
    <col min="12318" max="12538" width="9" style="32"/>
    <col min="12539" max="12540" width="8.125" style="32" customWidth="1"/>
    <col min="12541" max="12541" width="3.375" style="32" customWidth="1"/>
    <col min="12542" max="12543" width="3.625" style="32" customWidth="1"/>
    <col min="12544" max="12544" width="3.375" style="32" customWidth="1"/>
    <col min="12545" max="12546" width="4.25" style="32" customWidth="1"/>
    <col min="12547" max="12547" width="3.375" style="32" customWidth="1"/>
    <col min="12548" max="12549" width="4.25" style="32" customWidth="1"/>
    <col min="12550" max="12550" width="3.375" style="32" customWidth="1"/>
    <col min="12551" max="12552" width="4.25" style="32" customWidth="1"/>
    <col min="12553" max="12553" width="3.375" style="32" customWidth="1"/>
    <col min="12554" max="12555" width="4.25" style="32" customWidth="1"/>
    <col min="12556" max="12556" width="3.375" style="32" customWidth="1"/>
    <col min="12557" max="12558" width="4.25" style="32" customWidth="1"/>
    <col min="12559" max="12559" width="3.375" style="32" customWidth="1"/>
    <col min="12560" max="12561" width="4.25" style="32" customWidth="1"/>
    <col min="12562" max="12562" width="3.375" style="32" customWidth="1"/>
    <col min="12563" max="12564" width="4.25" style="32" customWidth="1"/>
    <col min="12565" max="12565" width="3.375" style="32" customWidth="1"/>
    <col min="12566" max="12567" width="4.25" style="32" customWidth="1"/>
    <col min="12568" max="12568" width="3.375" style="32" customWidth="1"/>
    <col min="12569" max="12570" width="4.25" style="32" customWidth="1"/>
    <col min="12571" max="12573" width="3.375" style="32" customWidth="1"/>
    <col min="12574" max="12794" width="9" style="32"/>
    <col min="12795" max="12796" width="8.125" style="32" customWidth="1"/>
    <col min="12797" max="12797" width="3.375" style="32" customWidth="1"/>
    <col min="12798" max="12799" width="3.625" style="32" customWidth="1"/>
    <col min="12800" max="12800" width="3.375" style="32" customWidth="1"/>
    <col min="12801" max="12802" width="4.25" style="32" customWidth="1"/>
    <col min="12803" max="12803" width="3.375" style="32" customWidth="1"/>
    <col min="12804" max="12805" width="4.25" style="32" customWidth="1"/>
    <col min="12806" max="12806" width="3.375" style="32" customWidth="1"/>
    <col min="12807" max="12808" width="4.25" style="32" customWidth="1"/>
    <col min="12809" max="12809" width="3.375" style="32" customWidth="1"/>
    <col min="12810" max="12811" width="4.25" style="32" customWidth="1"/>
    <col min="12812" max="12812" width="3.375" style="32" customWidth="1"/>
    <col min="12813" max="12814" width="4.25" style="32" customWidth="1"/>
    <col min="12815" max="12815" width="3.375" style="32" customWidth="1"/>
    <col min="12816" max="12817" width="4.25" style="32" customWidth="1"/>
    <col min="12818" max="12818" width="3.375" style="32" customWidth="1"/>
    <col min="12819" max="12820" width="4.25" style="32" customWidth="1"/>
    <col min="12821" max="12821" width="3.375" style="32" customWidth="1"/>
    <col min="12822" max="12823" width="4.25" style="32" customWidth="1"/>
    <col min="12824" max="12824" width="3.375" style="32" customWidth="1"/>
    <col min="12825" max="12826" width="4.25" style="32" customWidth="1"/>
    <col min="12827" max="12829" width="3.375" style="32" customWidth="1"/>
    <col min="12830" max="13050" width="9" style="32"/>
    <col min="13051" max="13052" width="8.125" style="32" customWidth="1"/>
    <col min="13053" max="13053" width="3.375" style="32" customWidth="1"/>
    <col min="13054" max="13055" width="3.625" style="32" customWidth="1"/>
    <col min="13056" max="13056" width="3.375" style="32" customWidth="1"/>
    <col min="13057" max="13058" width="4.25" style="32" customWidth="1"/>
    <col min="13059" max="13059" width="3.375" style="32" customWidth="1"/>
    <col min="13060" max="13061" width="4.25" style="32" customWidth="1"/>
    <col min="13062" max="13062" width="3.375" style="32" customWidth="1"/>
    <col min="13063" max="13064" width="4.25" style="32" customWidth="1"/>
    <col min="13065" max="13065" width="3.375" style="32" customWidth="1"/>
    <col min="13066" max="13067" width="4.25" style="32" customWidth="1"/>
    <col min="13068" max="13068" width="3.375" style="32" customWidth="1"/>
    <col min="13069" max="13070" width="4.25" style="32" customWidth="1"/>
    <col min="13071" max="13071" width="3.375" style="32" customWidth="1"/>
    <col min="13072" max="13073" width="4.25" style="32" customWidth="1"/>
    <col min="13074" max="13074" width="3.375" style="32" customWidth="1"/>
    <col min="13075" max="13076" width="4.25" style="32" customWidth="1"/>
    <col min="13077" max="13077" width="3.375" style="32" customWidth="1"/>
    <col min="13078" max="13079" width="4.25" style="32" customWidth="1"/>
    <col min="13080" max="13080" width="3.375" style="32" customWidth="1"/>
    <col min="13081" max="13082" width="4.25" style="32" customWidth="1"/>
    <col min="13083" max="13085" width="3.375" style="32" customWidth="1"/>
    <col min="13086" max="13306" width="9" style="32"/>
    <col min="13307" max="13308" width="8.125" style="32" customWidth="1"/>
    <col min="13309" max="13309" width="3.375" style="32" customWidth="1"/>
    <col min="13310" max="13311" width="3.625" style="32" customWidth="1"/>
    <col min="13312" max="13312" width="3.375" style="32" customWidth="1"/>
    <col min="13313" max="13314" width="4.25" style="32" customWidth="1"/>
    <col min="13315" max="13315" width="3.375" style="32" customWidth="1"/>
    <col min="13316" max="13317" width="4.25" style="32" customWidth="1"/>
    <col min="13318" max="13318" width="3.375" style="32" customWidth="1"/>
    <col min="13319" max="13320" width="4.25" style="32" customWidth="1"/>
    <col min="13321" max="13321" width="3.375" style="32" customWidth="1"/>
    <col min="13322" max="13323" width="4.25" style="32" customWidth="1"/>
    <col min="13324" max="13324" width="3.375" style="32" customWidth="1"/>
    <col min="13325" max="13326" width="4.25" style="32" customWidth="1"/>
    <col min="13327" max="13327" width="3.375" style="32" customWidth="1"/>
    <col min="13328" max="13329" width="4.25" style="32" customWidth="1"/>
    <col min="13330" max="13330" width="3.375" style="32" customWidth="1"/>
    <col min="13331" max="13332" width="4.25" style="32" customWidth="1"/>
    <col min="13333" max="13333" width="3.375" style="32" customWidth="1"/>
    <col min="13334" max="13335" width="4.25" style="32" customWidth="1"/>
    <col min="13336" max="13336" width="3.375" style="32" customWidth="1"/>
    <col min="13337" max="13338" width="4.25" style="32" customWidth="1"/>
    <col min="13339" max="13341" width="3.375" style="32" customWidth="1"/>
    <col min="13342" max="13562" width="9" style="32"/>
    <col min="13563" max="13564" width="8.125" style="32" customWidth="1"/>
    <col min="13565" max="13565" width="3.375" style="32" customWidth="1"/>
    <col min="13566" max="13567" width="3.625" style="32" customWidth="1"/>
    <col min="13568" max="13568" width="3.375" style="32" customWidth="1"/>
    <col min="13569" max="13570" width="4.25" style="32" customWidth="1"/>
    <col min="13571" max="13571" width="3.375" style="32" customWidth="1"/>
    <col min="13572" max="13573" width="4.25" style="32" customWidth="1"/>
    <col min="13574" max="13574" width="3.375" style="32" customWidth="1"/>
    <col min="13575" max="13576" width="4.25" style="32" customWidth="1"/>
    <col min="13577" max="13577" width="3.375" style="32" customWidth="1"/>
    <col min="13578" max="13579" width="4.25" style="32" customWidth="1"/>
    <col min="13580" max="13580" width="3.375" style="32" customWidth="1"/>
    <col min="13581" max="13582" width="4.25" style="32" customWidth="1"/>
    <col min="13583" max="13583" width="3.375" style="32" customWidth="1"/>
    <col min="13584" max="13585" width="4.25" style="32" customWidth="1"/>
    <col min="13586" max="13586" width="3.375" style="32" customWidth="1"/>
    <col min="13587" max="13588" width="4.25" style="32" customWidth="1"/>
    <col min="13589" max="13589" width="3.375" style="32" customWidth="1"/>
    <col min="13590" max="13591" width="4.25" style="32" customWidth="1"/>
    <col min="13592" max="13592" width="3.375" style="32" customWidth="1"/>
    <col min="13593" max="13594" width="4.25" style="32" customWidth="1"/>
    <col min="13595" max="13597" width="3.375" style="32" customWidth="1"/>
    <col min="13598" max="13818" width="9" style="32"/>
    <col min="13819" max="13820" width="8.125" style="32" customWidth="1"/>
    <col min="13821" max="13821" width="3.375" style="32" customWidth="1"/>
    <col min="13822" max="13823" width="3.625" style="32" customWidth="1"/>
    <col min="13824" max="13824" width="3.375" style="32" customWidth="1"/>
    <col min="13825" max="13826" width="4.25" style="32" customWidth="1"/>
    <col min="13827" max="13827" width="3.375" style="32" customWidth="1"/>
    <col min="13828" max="13829" width="4.25" style="32" customWidth="1"/>
    <col min="13830" max="13830" width="3.375" style="32" customWidth="1"/>
    <col min="13831" max="13832" width="4.25" style="32" customWidth="1"/>
    <col min="13833" max="13833" width="3.375" style="32" customWidth="1"/>
    <col min="13834" max="13835" width="4.25" style="32" customWidth="1"/>
    <col min="13836" max="13836" width="3.375" style="32" customWidth="1"/>
    <col min="13837" max="13838" width="4.25" style="32" customWidth="1"/>
    <col min="13839" max="13839" width="3.375" style="32" customWidth="1"/>
    <col min="13840" max="13841" width="4.25" style="32" customWidth="1"/>
    <col min="13842" max="13842" width="3.375" style="32" customWidth="1"/>
    <col min="13843" max="13844" width="4.25" style="32" customWidth="1"/>
    <col min="13845" max="13845" width="3.375" style="32" customWidth="1"/>
    <col min="13846" max="13847" width="4.25" style="32" customWidth="1"/>
    <col min="13848" max="13848" width="3.375" style="32" customWidth="1"/>
    <col min="13849" max="13850" width="4.25" style="32" customWidth="1"/>
    <col min="13851" max="13853" width="3.375" style="32" customWidth="1"/>
    <col min="13854" max="14074" width="9" style="32"/>
    <col min="14075" max="14076" width="8.125" style="32" customWidth="1"/>
    <col min="14077" max="14077" width="3.375" style="32" customWidth="1"/>
    <col min="14078" max="14079" width="3.625" style="32" customWidth="1"/>
    <col min="14080" max="14080" width="3.375" style="32" customWidth="1"/>
    <col min="14081" max="14082" width="4.25" style="32" customWidth="1"/>
    <col min="14083" max="14083" width="3.375" style="32" customWidth="1"/>
    <col min="14084" max="14085" width="4.25" style="32" customWidth="1"/>
    <col min="14086" max="14086" width="3.375" style="32" customWidth="1"/>
    <col min="14087" max="14088" width="4.25" style="32" customWidth="1"/>
    <col min="14089" max="14089" width="3.375" style="32" customWidth="1"/>
    <col min="14090" max="14091" width="4.25" style="32" customWidth="1"/>
    <col min="14092" max="14092" width="3.375" style="32" customWidth="1"/>
    <col min="14093" max="14094" width="4.25" style="32" customWidth="1"/>
    <col min="14095" max="14095" width="3.375" style="32" customWidth="1"/>
    <col min="14096" max="14097" width="4.25" style="32" customWidth="1"/>
    <col min="14098" max="14098" width="3.375" style="32" customWidth="1"/>
    <col min="14099" max="14100" width="4.25" style="32" customWidth="1"/>
    <col min="14101" max="14101" width="3.375" style="32" customWidth="1"/>
    <col min="14102" max="14103" width="4.25" style="32" customWidth="1"/>
    <col min="14104" max="14104" width="3.375" style="32" customWidth="1"/>
    <col min="14105" max="14106" width="4.25" style="32" customWidth="1"/>
    <col min="14107" max="14109" width="3.375" style="32" customWidth="1"/>
    <col min="14110" max="14330" width="9" style="32"/>
    <col min="14331" max="14332" width="8.125" style="32" customWidth="1"/>
    <col min="14333" max="14333" width="3.375" style="32" customWidth="1"/>
    <col min="14334" max="14335" width="3.625" style="32" customWidth="1"/>
    <col min="14336" max="14336" width="3.375" style="32" customWidth="1"/>
    <col min="14337" max="14338" width="4.25" style="32" customWidth="1"/>
    <col min="14339" max="14339" width="3.375" style="32" customWidth="1"/>
    <col min="14340" max="14341" width="4.25" style="32" customWidth="1"/>
    <col min="14342" max="14342" width="3.375" style="32" customWidth="1"/>
    <col min="14343" max="14344" width="4.25" style="32" customWidth="1"/>
    <col min="14345" max="14345" width="3.375" style="32" customWidth="1"/>
    <col min="14346" max="14347" width="4.25" style="32" customWidth="1"/>
    <col min="14348" max="14348" width="3.375" style="32" customWidth="1"/>
    <col min="14349" max="14350" width="4.25" style="32" customWidth="1"/>
    <col min="14351" max="14351" width="3.375" style="32" customWidth="1"/>
    <col min="14352" max="14353" width="4.25" style="32" customWidth="1"/>
    <col min="14354" max="14354" width="3.375" style="32" customWidth="1"/>
    <col min="14355" max="14356" width="4.25" style="32" customWidth="1"/>
    <col min="14357" max="14357" width="3.375" style="32" customWidth="1"/>
    <col min="14358" max="14359" width="4.25" style="32" customWidth="1"/>
    <col min="14360" max="14360" width="3.375" style="32" customWidth="1"/>
    <col min="14361" max="14362" width="4.25" style="32" customWidth="1"/>
    <col min="14363" max="14365" width="3.375" style="32" customWidth="1"/>
    <col min="14366" max="14586" width="9" style="32"/>
    <col min="14587" max="14588" width="8.125" style="32" customWidth="1"/>
    <col min="14589" max="14589" width="3.375" style="32" customWidth="1"/>
    <col min="14590" max="14591" width="3.625" style="32" customWidth="1"/>
    <col min="14592" max="14592" width="3.375" style="32" customWidth="1"/>
    <col min="14593" max="14594" width="4.25" style="32" customWidth="1"/>
    <col min="14595" max="14595" width="3.375" style="32" customWidth="1"/>
    <col min="14596" max="14597" width="4.25" style="32" customWidth="1"/>
    <col min="14598" max="14598" width="3.375" style="32" customWidth="1"/>
    <col min="14599" max="14600" width="4.25" style="32" customWidth="1"/>
    <col min="14601" max="14601" width="3.375" style="32" customWidth="1"/>
    <col min="14602" max="14603" width="4.25" style="32" customWidth="1"/>
    <col min="14604" max="14604" width="3.375" style="32" customWidth="1"/>
    <col min="14605" max="14606" width="4.25" style="32" customWidth="1"/>
    <col min="14607" max="14607" width="3.375" style="32" customWidth="1"/>
    <col min="14608" max="14609" width="4.25" style="32" customWidth="1"/>
    <col min="14610" max="14610" width="3.375" style="32" customWidth="1"/>
    <col min="14611" max="14612" width="4.25" style="32" customWidth="1"/>
    <col min="14613" max="14613" width="3.375" style="32" customWidth="1"/>
    <col min="14614" max="14615" width="4.25" style="32" customWidth="1"/>
    <col min="14616" max="14616" width="3.375" style="32" customWidth="1"/>
    <col min="14617" max="14618" width="4.25" style="32" customWidth="1"/>
    <col min="14619" max="14621" width="3.375" style="32" customWidth="1"/>
    <col min="14622" max="14842" width="9" style="32"/>
    <col min="14843" max="14844" width="8.125" style="32" customWidth="1"/>
    <col min="14845" max="14845" width="3.375" style="32" customWidth="1"/>
    <col min="14846" max="14847" width="3.625" style="32" customWidth="1"/>
    <col min="14848" max="14848" width="3.375" style="32" customWidth="1"/>
    <col min="14849" max="14850" width="4.25" style="32" customWidth="1"/>
    <col min="14851" max="14851" width="3.375" style="32" customWidth="1"/>
    <col min="14852" max="14853" width="4.25" style="32" customWidth="1"/>
    <col min="14854" max="14854" width="3.375" style="32" customWidth="1"/>
    <col min="14855" max="14856" width="4.25" style="32" customWidth="1"/>
    <col min="14857" max="14857" width="3.375" style="32" customWidth="1"/>
    <col min="14858" max="14859" width="4.25" style="32" customWidth="1"/>
    <col min="14860" max="14860" width="3.375" style="32" customWidth="1"/>
    <col min="14861" max="14862" width="4.25" style="32" customWidth="1"/>
    <col min="14863" max="14863" width="3.375" style="32" customWidth="1"/>
    <col min="14864" max="14865" width="4.25" style="32" customWidth="1"/>
    <col min="14866" max="14866" width="3.375" style="32" customWidth="1"/>
    <col min="14867" max="14868" width="4.25" style="32" customWidth="1"/>
    <col min="14869" max="14869" width="3.375" style="32" customWidth="1"/>
    <col min="14870" max="14871" width="4.25" style="32" customWidth="1"/>
    <col min="14872" max="14872" width="3.375" style="32" customWidth="1"/>
    <col min="14873" max="14874" width="4.25" style="32" customWidth="1"/>
    <col min="14875" max="14877" width="3.375" style="32" customWidth="1"/>
    <col min="14878" max="15098" width="9" style="32"/>
    <col min="15099" max="15100" width="8.125" style="32" customWidth="1"/>
    <col min="15101" max="15101" width="3.375" style="32" customWidth="1"/>
    <col min="15102" max="15103" width="3.625" style="32" customWidth="1"/>
    <col min="15104" max="15104" width="3.375" style="32" customWidth="1"/>
    <col min="15105" max="15106" width="4.25" style="32" customWidth="1"/>
    <col min="15107" max="15107" width="3.375" style="32" customWidth="1"/>
    <col min="15108" max="15109" width="4.25" style="32" customWidth="1"/>
    <col min="15110" max="15110" width="3.375" style="32" customWidth="1"/>
    <col min="15111" max="15112" width="4.25" style="32" customWidth="1"/>
    <col min="15113" max="15113" width="3.375" style="32" customWidth="1"/>
    <col min="15114" max="15115" width="4.25" style="32" customWidth="1"/>
    <col min="15116" max="15116" width="3.375" style="32" customWidth="1"/>
    <col min="15117" max="15118" width="4.25" style="32" customWidth="1"/>
    <col min="15119" max="15119" width="3.375" style="32" customWidth="1"/>
    <col min="15120" max="15121" width="4.25" style="32" customWidth="1"/>
    <col min="15122" max="15122" width="3.375" style="32" customWidth="1"/>
    <col min="15123" max="15124" width="4.25" style="32" customWidth="1"/>
    <col min="15125" max="15125" width="3.375" style="32" customWidth="1"/>
    <col min="15126" max="15127" width="4.25" style="32" customWidth="1"/>
    <col min="15128" max="15128" width="3.375" style="32" customWidth="1"/>
    <col min="15129" max="15130" width="4.25" style="32" customWidth="1"/>
    <col min="15131" max="15133" width="3.375" style="32" customWidth="1"/>
    <col min="15134" max="15354" width="9" style="32"/>
    <col min="15355" max="15356" width="8.125" style="32" customWidth="1"/>
    <col min="15357" max="15357" width="3.375" style="32" customWidth="1"/>
    <col min="15358" max="15359" width="3.625" style="32" customWidth="1"/>
    <col min="15360" max="15360" width="3.375" style="32" customWidth="1"/>
    <col min="15361" max="15362" width="4.25" style="32" customWidth="1"/>
    <col min="15363" max="15363" width="3.375" style="32" customWidth="1"/>
    <col min="15364" max="15365" width="4.25" style="32" customWidth="1"/>
    <col min="15366" max="15366" width="3.375" style="32" customWidth="1"/>
    <col min="15367" max="15368" width="4.25" style="32" customWidth="1"/>
    <col min="15369" max="15369" width="3.375" style="32" customWidth="1"/>
    <col min="15370" max="15371" width="4.25" style="32" customWidth="1"/>
    <col min="15372" max="15372" width="3.375" style="32" customWidth="1"/>
    <col min="15373" max="15374" width="4.25" style="32" customWidth="1"/>
    <col min="15375" max="15375" width="3.375" style="32" customWidth="1"/>
    <col min="15376" max="15377" width="4.25" style="32" customWidth="1"/>
    <col min="15378" max="15378" width="3.375" style="32" customWidth="1"/>
    <col min="15379" max="15380" width="4.25" style="32" customWidth="1"/>
    <col min="15381" max="15381" width="3.375" style="32" customWidth="1"/>
    <col min="15382" max="15383" width="4.25" style="32" customWidth="1"/>
    <col min="15384" max="15384" width="3.375" style="32" customWidth="1"/>
    <col min="15385" max="15386" width="4.25" style="32" customWidth="1"/>
    <col min="15387" max="15389" width="3.375" style="32" customWidth="1"/>
    <col min="15390" max="15610" width="9" style="32"/>
    <col min="15611" max="15612" width="8.125" style="32" customWidth="1"/>
    <col min="15613" max="15613" width="3.375" style="32" customWidth="1"/>
    <col min="15614" max="15615" width="3.625" style="32" customWidth="1"/>
    <col min="15616" max="15616" width="3.375" style="32" customWidth="1"/>
    <col min="15617" max="15618" width="4.25" style="32" customWidth="1"/>
    <col min="15619" max="15619" width="3.375" style="32" customWidth="1"/>
    <col min="15620" max="15621" width="4.25" style="32" customWidth="1"/>
    <col min="15622" max="15622" width="3.375" style="32" customWidth="1"/>
    <col min="15623" max="15624" width="4.25" style="32" customWidth="1"/>
    <col min="15625" max="15625" width="3.375" style="32" customWidth="1"/>
    <col min="15626" max="15627" width="4.25" style="32" customWidth="1"/>
    <col min="15628" max="15628" width="3.375" style="32" customWidth="1"/>
    <col min="15629" max="15630" width="4.25" style="32" customWidth="1"/>
    <col min="15631" max="15631" width="3.375" style="32" customWidth="1"/>
    <col min="15632" max="15633" width="4.25" style="32" customWidth="1"/>
    <col min="15634" max="15634" width="3.375" style="32" customWidth="1"/>
    <col min="15635" max="15636" width="4.25" style="32" customWidth="1"/>
    <col min="15637" max="15637" width="3.375" style="32" customWidth="1"/>
    <col min="15638" max="15639" width="4.25" style="32" customWidth="1"/>
    <col min="15640" max="15640" width="3.375" style="32" customWidth="1"/>
    <col min="15641" max="15642" width="4.25" style="32" customWidth="1"/>
    <col min="15643" max="15645" width="3.375" style="32" customWidth="1"/>
    <col min="15646" max="15866" width="9" style="32"/>
    <col min="15867" max="15868" width="8.125" style="32" customWidth="1"/>
    <col min="15869" max="15869" width="3.375" style="32" customWidth="1"/>
    <col min="15870" max="15871" width="3.625" style="32" customWidth="1"/>
    <col min="15872" max="15872" width="3.375" style="32" customWidth="1"/>
    <col min="15873" max="15874" width="4.25" style="32" customWidth="1"/>
    <col min="15875" max="15875" width="3.375" style="32" customWidth="1"/>
    <col min="15876" max="15877" width="4.25" style="32" customWidth="1"/>
    <col min="15878" max="15878" width="3.375" style="32" customWidth="1"/>
    <col min="15879" max="15880" width="4.25" style="32" customWidth="1"/>
    <col min="15881" max="15881" width="3.375" style="32" customWidth="1"/>
    <col min="15882" max="15883" width="4.25" style="32" customWidth="1"/>
    <col min="15884" max="15884" width="3.375" style="32" customWidth="1"/>
    <col min="15885" max="15886" width="4.25" style="32" customWidth="1"/>
    <col min="15887" max="15887" width="3.375" style="32" customWidth="1"/>
    <col min="15888" max="15889" width="4.25" style="32" customWidth="1"/>
    <col min="15890" max="15890" width="3.375" style="32" customWidth="1"/>
    <col min="15891" max="15892" width="4.25" style="32" customWidth="1"/>
    <col min="15893" max="15893" width="3.375" style="32" customWidth="1"/>
    <col min="15894" max="15895" width="4.25" style="32" customWidth="1"/>
    <col min="15896" max="15896" width="3.375" style="32" customWidth="1"/>
    <col min="15897" max="15898" width="4.25" style="32" customWidth="1"/>
    <col min="15899" max="15901" width="3.375" style="32" customWidth="1"/>
    <col min="15902" max="16122" width="9" style="32"/>
    <col min="16123" max="16124" width="8.125" style="32" customWidth="1"/>
    <col min="16125" max="16125" width="3.375" style="32" customWidth="1"/>
    <col min="16126" max="16127" width="3.625" style="32" customWidth="1"/>
    <col min="16128" max="16128" width="3.375" style="32" customWidth="1"/>
    <col min="16129" max="16130" width="4.25" style="32" customWidth="1"/>
    <col min="16131" max="16131" width="3.375" style="32" customWidth="1"/>
    <col min="16132" max="16133" width="4.25" style="32" customWidth="1"/>
    <col min="16134" max="16134" width="3.375" style="32" customWidth="1"/>
    <col min="16135" max="16136" width="4.25" style="32" customWidth="1"/>
    <col min="16137" max="16137" width="3.375" style="32" customWidth="1"/>
    <col min="16138" max="16139" width="4.25" style="32" customWidth="1"/>
    <col min="16140" max="16140" width="3.375" style="32" customWidth="1"/>
    <col min="16141" max="16142" width="4.25" style="32" customWidth="1"/>
    <col min="16143" max="16143" width="3.375" style="32" customWidth="1"/>
    <col min="16144" max="16145" width="4.25" style="32" customWidth="1"/>
    <col min="16146" max="16146" width="3.375" style="32" customWidth="1"/>
    <col min="16147" max="16148" width="4.25" style="32" customWidth="1"/>
    <col min="16149" max="16149" width="3.375" style="32" customWidth="1"/>
    <col min="16150" max="16151" width="4.25" style="32" customWidth="1"/>
    <col min="16152" max="16152" width="3.375" style="32" customWidth="1"/>
    <col min="16153" max="16154" width="4.25" style="32" customWidth="1"/>
    <col min="16155" max="16157" width="3.375" style="32" customWidth="1"/>
    <col min="16158" max="16384" width="9" style="32"/>
  </cols>
  <sheetData>
    <row r="1" spans="1:29" ht="28.5" customHeight="1">
      <c r="A1" s="172" t="s">
        <v>283</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row>
    <row r="2" spans="1:29" ht="18" customHeight="1" thickBot="1">
      <c r="A2" s="33" t="s">
        <v>360</v>
      </c>
      <c r="B2" s="34"/>
      <c r="C2" s="34"/>
      <c r="D2" s="34"/>
      <c r="E2" s="34"/>
      <c r="F2" s="35"/>
      <c r="G2" s="35"/>
      <c r="H2" s="35"/>
      <c r="I2" s="35"/>
      <c r="J2" s="35"/>
      <c r="K2" s="35"/>
      <c r="L2" s="35"/>
      <c r="M2" s="35"/>
      <c r="N2" s="35"/>
      <c r="O2" s="35"/>
      <c r="P2" s="35"/>
      <c r="Q2" s="35"/>
      <c r="R2" s="35"/>
      <c r="S2" s="35"/>
      <c r="T2" s="35"/>
      <c r="U2" s="35"/>
      <c r="V2" s="35"/>
      <c r="W2" s="35"/>
      <c r="X2" s="35"/>
      <c r="Y2" s="35"/>
      <c r="Z2" s="35"/>
      <c r="AA2" s="35"/>
      <c r="AB2" s="35"/>
      <c r="AC2" s="35"/>
    </row>
    <row r="3" spans="1:29" ht="20.100000000000001" customHeight="1">
      <c r="A3" s="173" t="s">
        <v>97</v>
      </c>
      <c r="B3" s="174"/>
      <c r="C3" s="174"/>
      <c r="D3" s="174"/>
      <c r="E3" s="175"/>
      <c r="F3" s="179" t="s">
        <v>98</v>
      </c>
      <c r="G3" s="180"/>
      <c r="H3" s="180"/>
      <c r="I3" s="180"/>
      <c r="J3" s="180"/>
      <c r="K3" s="181"/>
      <c r="L3" s="182" t="s">
        <v>385</v>
      </c>
      <c r="M3" s="183"/>
      <c r="N3" s="183"/>
      <c r="O3" s="183"/>
      <c r="P3" s="183"/>
      <c r="Q3" s="183"/>
      <c r="R3" s="183"/>
      <c r="S3" s="183"/>
      <c r="T3" s="183"/>
      <c r="U3" s="183"/>
      <c r="V3" s="183"/>
      <c r="W3" s="184"/>
      <c r="X3" s="185" t="s">
        <v>161</v>
      </c>
      <c r="Y3" s="186"/>
      <c r="Z3" s="187"/>
      <c r="AA3" s="185" t="s">
        <v>99</v>
      </c>
      <c r="AB3" s="186"/>
      <c r="AC3" s="191"/>
    </row>
    <row r="4" spans="1:29" ht="20.100000000000001" customHeight="1">
      <c r="A4" s="176"/>
      <c r="B4" s="177"/>
      <c r="C4" s="177"/>
      <c r="D4" s="177"/>
      <c r="E4" s="178"/>
      <c r="F4" s="195" t="s">
        <v>160</v>
      </c>
      <c r="G4" s="196"/>
      <c r="H4" s="197"/>
      <c r="I4" s="195" t="s">
        <v>159</v>
      </c>
      <c r="J4" s="196"/>
      <c r="K4" s="197"/>
      <c r="L4" s="195" t="s">
        <v>281</v>
      </c>
      <c r="M4" s="196"/>
      <c r="N4" s="197"/>
      <c r="O4" s="195" t="s">
        <v>282</v>
      </c>
      <c r="P4" s="196"/>
      <c r="Q4" s="197"/>
      <c r="R4" s="195" t="s">
        <v>456</v>
      </c>
      <c r="S4" s="196"/>
      <c r="T4" s="197"/>
      <c r="U4" s="195" t="s">
        <v>158</v>
      </c>
      <c r="V4" s="196"/>
      <c r="W4" s="197"/>
      <c r="X4" s="188"/>
      <c r="Y4" s="189"/>
      <c r="Z4" s="190"/>
      <c r="AA4" s="192"/>
      <c r="AB4" s="193"/>
      <c r="AC4" s="194"/>
    </row>
    <row r="5" spans="1:29" ht="8.25" customHeight="1">
      <c r="A5" s="198" t="s">
        <v>108</v>
      </c>
      <c r="B5" s="36"/>
      <c r="C5" s="37"/>
      <c r="D5" s="38"/>
      <c r="E5" s="39"/>
      <c r="F5" s="201" t="s">
        <v>106</v>
      </c>
      <c r="G5" s="202"/>
      <c r="H5" s="203"/>
      <c r="I5" s="201" t="s">
        <v>106</v>
      </c>
      <c r="J5" s="202"/>
      <c r="K5" s="203"/>
      <c r="L5" s="201" t="s">
        <v>107</v>
      </c>
      <c r="M5" s="202"/>
      <c r="N5" s="203"/>
      <c r="O5" s="201" t="s">
        <v>107</v>
      </c>
      <c r="P5" s="202"/>
      <c r="Q5" s="203"/>
      <c r="R5" s="201" t="s">
        <v>107</v>
      </c>
      <c r="S5" s="202"/>
      <c r="T5" s="203"/>
      <c r="U5" s="201" t="s">
        <v>107</v>
      </c>
      <c r="V5" s="202"/>
      <c r="W5" s="203"/>
      <c r="X5" s="201" t="s">
        <v>107</v>
      </c>
      <c r="Y5" s="202"/>
      <c r="Z5" s="203"/>
      <c r="AA5" s="201" t="s">
        <v>107</v>
      </c>
      <c r="AB5" s="202"/>
      <c r="AC5" s="207"/>
    </row>
    <row r="6" spans="1:29" ht="11.25" customHeight="1">
      <c r="A6" s="199"/>
      <c r="B6" s="40"/>
      <c r="C6" s="41"/>
      <c r="D6" s="42"/>
      <c r="E6" s="43"/>
      <c r="F6" s="204"/>
      <c r="G6" s="205"/>
      <c r="H6" s="206"/>
      <c r="I6" s="712">
        <v>5</v>
      </c>
      <c r="J6" s="713"/>
      <c r="K6" s="714"/>
      <c r="L6" s="204"/>
      <c r="M6" s="205"/>
      <c r="N6" s="206"/>
      <c r="O6" s="204"/>
      <c r="P6" s="205"/>
      <c r="Q6" s="206"/>
      <c r="R6" s="204"/>
      <c r="S6" s="205"/>
      <c r="T6" s="206"/>
      <c r="U6" s="204"/>
      <c r="V6" s="205"/>
      <c r="W6" s="206"/>
      <c r="X6" s="204"/>
      <c r="Y6" s="205"/>
      <c r="Z6" s="206"/>
      <c r="AA6" s="204"/>
      <c r="AB6" s="205"/>
      <c r="AC6" s="208"/>
    </row>
    <row r="7" spans="1:29" ht="11.25" customHeight="1">
      <c r="A7" s="199"/>
      <c r="B7" s="40"/>
      <c r="C7" s="41"/>
      <c r="D7" s="42"/>
      <c r="E7" s="43"/>
      <c r="F7" s="204"/>
      <c r="G7" s="205"/>
      <c r="H7" s="206"/>
      <c r="I7" s="715">
        <v>4</v>
      </c>
      <c r="J7" s="716"/>
      <c r="K7" s="717"/>
      <c r="L7" s="204"/>
      <c r="M7" s="205"/>
      <c r="N7" s="206"/>
      <c r="O7" s="204"/>
      <c r="P7" s="205"/>
      <c r="Q7" s="206"/>
      <c r="R7" s="204"/>
      <c r="S7" s="205"/>
      <c r="T7" s="206"/>
      <c r="U7" s="204"/>
      <c r="V7" s="205"/>
      <c r="W7" s="206"/>
      <c r="X7" s="204"/>
      <c r="Y7" s="205"/>
      <c r="Z7" s="206"/>
      <c r="AA7" s="204"/>
      <c r="AB7" s="205"/>
      <c r="AC7" s="208"/>
    </row>
    <row r="8" spans="1:29" ht="15" customHeight="1">
      <c r="A8" s="199"/>
      <c r="B8" s="40" t="s">
        <v>162</v>
      </c>
      <c r="C8" s="165"/>
      <c r="D8" s="42" t="s">
        <v>276</v>
      </c>
      <c r="E8" s="149"/>
      <c r="F8" s="718">
        <v>130</v>
      </c>
      <c r="G8" s="719"/>
      <c r="H8" s="720"/>
      <c r="I8" s="718">
        <v>1065</v>
      </c>
      <c r="J8" s="719"/>
      <c r="K8" s="720"/>
      <c r="L8" s="718">
        <v>4020685</v>
      </c>
      <c r="M8" s="719"/>
      <c r="N8" s="720"/>
      <c r="O8" s="718">
        <v>1712878</v>
      </c>
      <c r="P8" s="719"/>
      <c r="Q8" s="720"/>
      <c r="R8" s="718">
        <f>4041488+242730+778026-40826</f>
        <v>5021418</v>
      </c>
      <c r="S8" s="719"/>
      <c r="T8" s="720"/>
      <c r="U8" s="721">
        <f>SUM(L8:T8)</f>
        <v>10754981</v>
      </c>
      <c r="V8" s="722"/>
      <c r="W8" s="723"/>
      <c r="X8" s="718">
        <f>1433184+2791</f>
        <v>1435975</v>
      </c>
      <c r="Y8" s="719"/>
      <c r="Z8" s="720"/>
      <c r="AA8" s="718">
        <f>SUM(U8,X8)</f>
        <v>12190956</v>
      </c>
      <c r="AB8" s="719"/>
      <c r="AC8" s="724"/>
    </row>
    <row r="9" spans="1:29" ht="12" hidden="1" customHeight="1">
      <c r="A9" s="199"/>
      <c r="B9" s="40"/>
      <c r="C9" s="41"/>
      <c r="D9" s="42"/>
      <c r="E9" s="43"/>
      <c r="F9" s="204"/>
      <c r="G9" s="205"/>
      <c r="H9" s="206"/>
      <c r="I9" s="712"/>
      <c r="J9" s="713"/>
      <c r="K9" s="714"/>
      <c r="L9" s="204"/>
      <c r="M9" s="205"/>
      <c r="N9" s="206"/>
      <c r="O9" s="204"/>
      <c r="P9" s="205"/>
      <c r="Q9" s="206"/>
      <c r="R9" s="204"/>
      <c r="S9" s="205"/>
      <c r="T9" s="206"/>
      <c r="U9" s="725"/>
      <c r="V9" s="726"/>
      <c r="W9" s="727"/>
      <c r="X9" s="204"/>
      <c r="Y9" s="205"/>
      <c r="Z9" s="206"/>
      <c r="AA9" s="204"/>
      <c r="AB9" s="205"/>
      <c r="AC9" s="208"/>
    </row>
    <row r="10" spans="1:29" ht="12" hidden="1" customHeight="1">
      <c r="A10" s="199"/>
      <c r="B10" s="40"/>
      <c r="C10" s="41"/>
      <c r="D10" s="42"/>
      <c r="E10" s="43"/>
      <c r="F10" s="204"/>
      <c r="G10" s="205"/>
      <c r="H10" s="206"/>
      <c r="I10" s="715"/>
      <c r="J10" s="716"/>
      <c r="K10" s="717"/>
      <c r="L10" s="204"/>
      <c r="M10" s="205"/>
      <c r="N10" s="206"/>
      <c r="O10" s="204"/>
      <c r="P10" s="205"/>
      <c r="Q10" s="206"/>
      <c r="R10" s="204"/>
      <c r="S10" s="205"/>
      <c r="T10" s="206"/>
      <c r="U10" s="725"/>
      <c r="V10" s="726"/>
      <c r="W10" s="727"/>
      <c r="X10" s="204"/>
      <c r="Y10" s="205"/>
      <c r="Z10" s="206"/>
      <c r="AA10" s="204"/>
      <c r="AB10" s="205"/>
      <c r="AC10" s="208"/>
    </row>
    <row r="11" spans="1:29" ht="22.5" customHeight="1">
      <c r="A11" s="199"/>
      <c r="B11" s="40"/>
      <c r="C11" s="44"/>
      <c r="D11" s="45" t="s">
        <v>277</v>
      </c>
      <c r="E11" s="46"/>
      <c r="F11" s="718">
        <v>27</v>
      </c>
      <c r="G11" s="719"/>
      <c r="H11" s="720"/>
      <c r="I11" s="718">
        <v>438</v>
      </c>
      <c r="J11" s="719"/>
      <c r="K11" s="720"/>
      <c r="L11" s="718">
        <v>1705398</v>
      </c>
      <c r="M11" s="719"/>
      <c r="N11" s="720"/>
      <c r="O11" s="718">
        <v>468776</v>
      </c>
      <c r="P11" s="719"/>
      <c r="Q11" s="720"/>
      <c r="R11" s="718">
        <f>1455749+97515+327533-16170</f>
        <v>1864627</v>
      </c>
      <c r="S11" s="719"/>
      <c r="T11" s="720"/>
      <c r="U11" s="721">
        <f>SUM(L11:T11)</f>
        <v>4038801</v>
      </c>
      <c r="V11" s="722"/>
      <c r="W11" s="723"/>
      <c r="X11" s="718">
        <f>592690+1210</f>
        <v>593900</v>
      </c>
      <c r="Y11" s="719"/>
      <c r="Z11" s="720"/>
      <c r="AA11" s="718">
        <f>SUM(U11,X11)</f>
        <v>4632701</v>
      </c>
      <c r="AB11" s="719"/>
      <c r="AC11" s="724"/>
    </row>
    <row r="12" spans="1:29" ht="12" hidden="1" customHeight="1">
      <c r="A12" s="199"/>
      <c r="B12" s="40"/>
      <c r="C12" s="41"/>
      <c r="D12" s="42"/>
      <c r="E12" s="43"/>
      <c r="F12" s="204"/>
      <c r="G12" s="205"/>
      <c r="H12" s="206"/>
      <c r="I12" s="712"/>
      <c r="J12" s="713"/>
      <c r="K12" s="714"/>
      <c r="L12" s="204"/>
      <c r="M12" s="205"/>
      <c r="N12" s="206"/>
      <c r="O12" s="204"/>
      <c r="P12" s="205"/>
      <c r="Q12" s="206"/>
      <c r="R12" s="204"/>
      <c r="S12" s="205"/>
      <c r="T12" s="206"/>
      <c r="U12" s="725"/>
      <c r="V12" s="726"/>
      <c r="W12" s="727"/>
      <c r="X12" s="204"/>
      <c r="Y12" s="205"/>
      <c r="Z12" s="206"/>
      <c r="AA12" s="204"/>
      <c r="AB12" s="205"/>
      <c r="AC12" s="208"/>
    </row>
    <row r="13" spans="1:29" ht="12" hidden="1" customHeight="1">
      <c r="A13" s="199"/>
      <c r="B13" s="40"/>
      <c r="C13" s="41"/>
      <c r="D13" s="42"/>
      <c r="E13" s="43"/>
      <c r="F13" s="204"/>
      <c r="G13" s="205"/>
      <c r="H13" s="206"/>
      <c r="I13" s="715"/>
      <c r="J13" s="716"/>
      <c r="K13" s="717"/>
      <c r="L13" s="204"/>
      <c r="M13" s="205"/>
      <c r="N13" s="206"/>
      <c r="O13" s="204"/>
      <c r="P13" s="205"/>
      <c r="Q13" s="206"/>
      <c r="R13" s="204"/>
      <c r="S13" s="205"/>
      <c r="T13" s="206"/>
      <c r="U13" s="725"/>
      <c r="V13" s="726"/>
      <c r="W13" s="727"/>
      <c r="X13" s="204"/>
      <c r="Y13" s="205"/>
      <c r="Z13" s="206"/>
      <c r="AA13" s="204"/>
      <c r="AB13" s="205"/>
      <c r="AC13" s="208"/>
    </row>
    <row r="14" spans="1:29" ht="15" customHeight="1">
      <c r="A14" s="199"/>
      <c r="B14" s="40"/>
      <c r="C14" s="165"/>
      <c r="D14" s="42" t="s">
        <v>361</v>
      </c>
      <c r="E14" s="149"/>
      <c r="F14" s="718">
        <v>0</v>
      </c>
      <c r="G14" s="719"/>
      <c r="H14" s="720"/>
      <c r="I14" s="718">
        <v>1</v>
      </c>
      <c r="J14" s="719"/>
      <c r="K14" s="720"/>
      <c r="L14" s="718">
        <v>5560</v>
      </c>
      <c r="M14" s="719"/>
      <c r="N14" s="720"/>
      <c r="O14" s="718">
        <v>0</v>
      </c>
      <c r="P14" s="719"/>
      <c r="Q14" s="720"/>
      <c r="R14" s="718">
        <v>4434</v>
      </c>
      <c r="S14" s="719"/>
      <c r="T14" s="720"/>
      <c r="U14" s="721">
        <f>SUM(L14:T14)</f>
        <v>9994</v>
      </c>
      <c r="V14" s="722"/>
      <c r="W14" s="723"/>
      <c r="X14" s="718">
        <v>1716</v>
      </c>
      <c r="Y14" s="719"/>
      <c r="Z14" s="720"/>
      <c r="AA14" s="718">
        <f>SUM(U14,X14)</f>
        <v>11710</v>
      </c>
      <c r="AB14" s="719"/>
      <c r="AC14" s="724"/>
    </row>
    <row r="15" spans="1:29" ht="11.25" customHeight="1">
      <c r="A15" s="199"/>
      <c r="B15" s="40"/>
      <c r="C15" s="41"/>
      <c r="D15" s="42"/>
      <c r="E15" s="43"/>
      <c r="F15" s="204"/>
      <c r="G15" s="205"/>
      <c r="H15" s="206"/>
      <c r="I15" s="712"/>
      <c r="J15" s="713"/>
      <c r="K15" s="714"/>
      <c r="L15" s="204"/>
      <c r="M15" s="205"/>
      <c r="N15" s="206"/>
      <c r="O15" s="204"/>
      <c r="P15" s="205"/>
      <c r="Q15" s="206"/>
      <c r="R15" s="204"/>
      <c r="S15" s="205"/>
      <c r="T15" s="206"/>
      <c r="U15" s="204"/>
      <c r="V15" s="205"/>
      <c r="W15" s="206"/>
      <c r="X15" s="204"/>
      <c r="Y15" s="205"/>
      <c r="Z15" s="206"/>
      <c r="AA15" s="204"/>
      <c r="AB15" s="205"/>
      <c r="AC15" s="208"/>
    </row>
    <row r="16" spans="1:29" ht="12" hidden="1" customHeight="1">
      <c r="A16" s="199"/>
      <c r="B16" s="40"/>
      <c r="C16" s="41"/>
      <c r="D16" s="42"/>
      <c r="E16" s="43"/>
      <c r="F16" s="204"/>
      <c r="G16" s="205"/>
      <c r="H16" s="206"/>
      <c r="I16" s="715"/>
      <c r="J16" s="716"/>
      <c r="K16" s="717"/>
      <c r="L16" s="204"/>
      <c r="M16" s="205"/>
      <c r="N16" s="206"/>
      <c r="O16" s="204"/>
      <c r="P16" s="205"/>
      <c r="Q16" s="206"/>
      <c r="R16" s="204"/>
      <c r="S16" s="205"/>
      <c r="T16" s="206"/>
      <c r="U16" s="204"/>
      <c r="V16" s="205"/>
      <c r="W16" s="206"/>
      <c r="X16" s="204"/>
      <c r="Y16" s="205"/>
      <c r="Z16" s="206"/>
      <c r="AA16" s="204"/>
      <c r="AB16" s="205"/>
      <c r="AC16" s="208"/>
    </row>
    <row r="17" spans="1:29" ht="15" customHeight="1">
      <c r="A17" s="199"/>
      <c r="B17" s="40" t="s">
        <v>163</v>
      </c>
      <c r="C17" s="165"/>
      <c r="D17" s="42" t="s">
        <v>276</v>
      </c>
      <c r="E17" s="149"/>
      <c r="F17" s="718">
        <v>0</v>
      </c>
      <c r="G17" s="719"/>
      <c r="H17" s="720"/>
      <c r="I17" s="728">
        <v>22</v>
      </c>
      <c r="J17" s="729"/>
      <c r="K17" s="730"/>
      <c r="L17" s="718">
        <v>96031</v>
      </c>
      <c r="M17" s="719"/>
      <c r="N17" s="720"/>
      <c r="O17" s="718">
        <v>0</v>
      </c>
      <c r="P17" s="719"/>
      <c r="Q17" s="720"/>
      <c r="R17" s="718">
        <f>91802-1375</f>
        <v>90427</v>
      </c>
      <c r="S17" s="719"/>
      <c r="T17" s="720"/>
      <c r="U17" s="718">
        <f>SUM(L17:T17)</f>
        <v>186458</v>
      </c>
      <c r="V17" s="719"/>
      <c r="W17" s="720"/>
      <c r="X17" s="718">
        <f>35792+1000</f>
        <v>36792</v>
      </c>
      <c r="Y17" s="719"/>
      <c r="Z17" s="720"/>
      <c r="AA17" s="718">
        <f>SUM(U17,X17)</f>
        <v>223250</v>
      </c>
      <c r="AB17" s="719"/>
      <c r="AC17" s="724"/>
    </row>
    <row r="18" spans="1:29" ht="11.25" customHeight="1">
      <c r="A18" s="199"/>
      <c r="B18" s="40"/>
      <c r="C18" s="41"/>
      <c r="D18" s="42"/>
      <c r="E18" s="43"/>
      <c r="F18" s="204"/>
      <c r="G18" s="205"/>
      <c r="H18" s="206"/>
      <c r="I18" s="712">
        <f>SUM(I6,I9,I12,I15)</f>
        <v>5</v>
      </c>
      <c r="J18" s="713"/>
      <c r="K18" s="714"/>
      <c r="L18" s="204"/>
      <c r="M18" s="205"/>
      <c r="N18" s="206"/>
      <c r="O18" s="204"/>
      <c r="P18" s="205"/>
      <c r="Q18" s="206"/>
      <c r="R18" s="204"/>
      <c r="S18" s="205"/>
      <c r="T18" s="206"/>
      <c r="U18" s="204"/>
      <c r="V18" s="205"/>
      <c r="W18" s="206"/>
      <c r="X18" s="204"/>
      <c r="Y18" s="205"/>
      <c r="Z18" s="206"/>
      <c r="AA18" s="204"/>
      <c r="AB18" s="205"/>
      <c r="AC18" s="208"/>
    </row>
    <row r="19" spans="1:29" ht="11.25" customHeight="1">
      <c r="A19" s="199"/>
      <c r="B19" s="40"/>
      <c r="C19" s="41"/>
      <c r="D19" s="42"/>
      <c r="E19" s="43"/>
      <c r="F19" s="204"/>
      <c r="G19" s="205"/>
      <c r="H19" s="206"/>
      <c r="I19" s="715">
        <f>SUM(I7,I10,I13,I16)</f>
        <v>4</v>
      </c>
      <c r="J19" s="716"/>
      <c r="K19" s="717"/>
      <c r="L19" s="204"/>
      <c r="M19" s="205"/>
      <c r="N19" s="206"/>
      <c r="O19" s="204"/>
      <c r="P19" s="205"/>
      <c r="Q19" s="206"/>
      <c r="R19" s="204"/>
      <c r="S19" s="205"/>
      <c r="T19" s="206"/>
      <c r="U19" s="204"/>
      <c r="V19" s="205"/>
      <c r="W19" s="206"/>
      <c r="X19" s="204"/>
      <c r="Y19" s="205"/>
      <c r="Z19" s="206"/>
      <c r="AA19" s="204"/>
      <c r="AB19" s="205"/>
      <c r="AC19" s="208"/>
    </row>
    <row r="20" spans="1:29" ht="15.75" customHeight="1">
      <c r="A20" s="200"/>
      <c r="B20" s="47"/>
      <c r="C20" s="145"/>
      <c r="D20" s="48" t="s">
        <v>158</v>
      </c>
      <c r="E20" s="146"/>
      <c r="F20" s="731">
        <f>SUM(F8,F11,F14,F17)</f>
        <v>157</v>
      </c>
      <c r="G20" s="732"/>
      <c r="H20" s="733"/>
      <c r="I20" s="731">
        <f>SUM(I8,I11,I14,I17)</f>
        <v>1526</v>
      </c>
      <c r="J20" s="732"/>
      <c r="K20" s="733"/>
      <c r="L20" s="731">
        <f>SUM(L6:N19)</f>
        <v>5827674</v>
      </c>
      <c r="M20" s="732"/>
      <c r="N20" s="733"/>
      <c r="O20" s="731">
        <f>SUM(O6:Q19)</f>
        <v>2181654</v>
      </c>
      <c r="P20" s="732"/>
      <c r="Q20" s="733"/>
      <c r="R20" s="731">
        <f>SUM(R6:T19)</f>
        <v>6980906</v>
      </c>
      <c r="S20" s="732"/>
      <c r="T20" s="733"/>
      <c r="U20" s="731">
        <f>SUM(U6:W19)</f>
        <v>14990234</v>
      </c>
      <c r="V20" s="732"/>
      <c r="W20" s="733"/>
      <c r="X20" s="731">
        <f>SUM(X6:Z19)</f>
        <v>2068383</v>
      </c>
      <c r="Y20" s="732"/>
      <c r="Z20" s="733"/>
      <c r="AA20" s="731">
        <f>SUM(AA6:AC19)</f>
        <v>17058617</v>
      </c>
      <c r="AB20" s="732"/>
      <c r="AC20" s="734"/>
    </row>
    <row r="21" spans="1:29" ht="11.25" customHeight="1">
      <c r="A21" s="199" t="s">
        <v>278</v>
      </c>
      <c r="B21" s="40"/>
      <c r="C21" s="41"/>
      <c r="D21" s="42"/>
      <c r="E21" s="43"/>
      <c r="F21" s="204"/>
      <c r="G21" s="205"/>
      <c r="H21" s="206"/>
      <c r="I21" s="712">
        <v>5</v>
      </c>
      <c r="J21" s="713"/>
      <c r="K21" s="714"/>
      <c r="L21" s="204"/>
      <c r="M21" s="205"/>
      <c r="N21" s="206"/>
      <c r="O21" s="204"/>
      <c r="P21" s="205"/>
      <c r="Q21" s="206"/>
      <c r="R21" s="204"/>
      <c r="S21" s="205"/>
      <c r="T21" s="206"/>
      <c r="U21" s="204"/>
      <c r="V21" s="205"/>
      <c r="W21" s="206"/>
      <c r="X21" s="204"/>
      <c r="Y21" s="205"/>
      <c r="Z21" s="206"/>
      <c r="AA21" s="204"/>
      <c r="AB21" s="205"/>
      <c r="AC21" s="208"/>
    </row>
    <row r="22" spans="1:29" ht="11.25" customHeight="1">
      <c r="A22" s="199"/>
      <c r="B22" s="40"/>
      <c r="C22" s="41"/>
      <c r="D22" s="42"/>
      <c r="E22" s="43"/>
      <c r="F22" s="204"/>
      <c r="G22" s="205"/>
      <c r="H22" s="206"/>
      <c r="I22" s="715">
        <v>5</v>
      </c>
      <c r="J22" s="716"/>
      <c r="K22" s="717"/>
      <c r="L22" s="204"/>
      <c r="M22" s="205"/>
      <c r="N22" s="206"/>
      <c r="O22" s="204"/>
      <c r="P22" s="205"/>
      <c r="Q22" s="206"/>
      <c r="R22" s="204"/>
      <c r="S22" s="205"/>
      <c r="T22" s="206"/>
      <c r="U22" s="204"/>
      <c r="V22" s="205"/>
      <c r="W22" s="206"/>
      <c r="X22" s="204"/>
      <c r="Y22" s="205"/>
      <c r="Z22" s="206"/>
      <c r="AA22" s="204"/>
      <c r="AB22" s="205"/>
      <c r="AC22" s="208"/>
    </row>
    <row r="23" spans="1:29" ht="15" customHeight="1">
      <c r="A23" s="199"/>
      <c r="B23" s="40" t="s">
        <v>162</v>
      </c>
      <c r="C23" s="165"/>
      <c r="D23" s="42" t="s">
        <v>276</v>
      </c>
      <c r="E23" s="149"/>
      <c r="F23" s="718">
        <v>130</v>
      </c>
      <c r="G23" s="719"/>
      <c r="H23" s="720"/>
      <c r="I23" s="718">
        <v>1034</v>
      </c>
      <c r="J23" s="719"/>
      <c r="K23" s="720"/>
      <c r="L23" s="718">
        <v>4006911</v>
      </c>
      <c r="M23" s="719"/>
      <c r="N23" s="720"/>
      <c r="O23" s="718">
        <v>1555115</v>
      </c>
      <c r="P23" s="719"/>
      <c r="Q23" s="720"/>
      <c r="R23" s="718">
        <v>4818488</v>
      </c>
      <c r="S23" s="719"/>
      <c r="T23" s="720"/>
      <c r="U23" s="718">
        <f>SUM(L23:T23)</f>
        <v>10380514</v>
      </c>
      <c r="V23" s="719"/>
      <c r="W23" s="720"/>
      <c r="X23" s="718">
        <v>1421014</v>
      </c>
      <c r="Y23" s="719"/>
      <c r="Z23" s="720"/>
      <c r="AA23" s="718">
        <f>SUM(U23,X23)</f>
        <v>11801528</v>
      </c>
      <c r="AB23" s="719"/>
      <c r="AC23" s="724"/>
    </row>
    <row r="24" spans="1:29" ht="12" hidden="1" customHeight="1">
      <c r="A24" s="199"/>
      <c r="B24" s="40"/>
      <c r="C24" s="41"/>
      <c r="D24" s="42"/>
      <c r="E24" s="43"/>
      <c r="F24" s="204"/>
      <c r="G24" s="205"/>
      <c r="H24" s="206"/>
      <c r="I24" s="712"/>
      <c r="J24" s="713"/>
      <c r="K24" s="714"/>
      <c r="L24" s="204"/>
      <c r="M24" s="205"/>
      <c r="N24" s="206"/>
      <c r="O24" s="204"/>
      <c r="P24" s="205"/>
      <c r="Q24" s="206"/>
      <c r="R24" s="204"/>
      <c r="S24" s="205"/>
      <c r="T24" s="206"/>
      <c r="U24" s="204"/>
      <c r="V24" s="205"/>
      <c r="W24" s="206"/>
      <c r="X24" s="204"/>
      <c r="Y24" s="205"/>
      <c r="Z24" s="206"/>
      <c r="AA24" s="204"/>
      <c r="AB24" s="205"/>
      <c r="AC24" s="208"/>
    </row>
    <row r="25" spans="1:29" ht="12" hidden="1" customHeight="1">
      <c r="A25" s="199"/>
      <c r="B25" s="40"/>
      <c r="C25" s="41"/>
      <c r="D25" s="42"/>
      <c r="E25" s="43"/>
      <c r="F25" s="204"/>
      <c r="G25" s="205"/>
      <c r="H25" s="206"/>
      <c r="I25" s="715"/>
      <c r="J25" s="716"/>
      <c r="K25" s="717"/>
      <c r="L25" s="204"/>
      <c r="M25" s="205"/>
      <c r="N25" s="206"/>
      <c r="O25" s="204"/>
      <c r="P25" s="205"/>
      <c r="Q25" s="206"/>
      <c r="R25" s="204"/>
      <c r="S25" s="205"/>
      <c r="T25" s="206"/>
      <c r="U25" s="204"/>
      <c r="V25" s="205"/>
      <c r="W25" s="206"/>
      <c r="X25" s="204"/>
      <c r="Y25" s="205"/>
      <c r="Z25" s="206"/>
      <c r="AA25" s="204"/>
      <c r="AB25" s="205"/>
      <c r="AC25" s="208"/>
    </row>
    <row r="26" spans="1:29" ht="22.5" customHeight="1">
      <c r="A26" s="199"/>
      <c r="B26" s="40"/>
      <c r="C26" s="44"/>
      <c r="D26" s="45" t="s">
        <v>277</v>
      </c>
      <c r="E26" s="46"/>
      <c r="F26" s="718">
        <v>27</v>
      </c>
      <c r="G26" s="719"/>
      <c r="H26" s="720"/>
      <c r="I26" s="718">
        <v>422</v>
      </c>
      <c r="J26" s="719"/>
      <c r="K26" s="720"/>
      <c r="L26" s="718">
        <v>1657668</v>
      </c>
      <c r="M26" s="719"/>
      <c r="N26" s="720"/>
      <c r="O26" s="718">
        <v>528715</v>
      </c>
      <c r="P26" s="719"/>
      <c r="Q26" s="720"/>
      <c r="R26" s="718">
        <v>1771579</v>
      </c>
      <c r="S26" s="719"/>
      <c r="T26" s="720"/>
      <c r="U26" s="718">
        <f>SUM(L26:T26)</f>
        <v>3957962</v>
      </c>
      <c r="V26" s="719"/>
      <c r="W26" s="720"/>
      <c r="X26" s="718">
        <v>568260</v>
      </c>
      <c r="Y26" s="719"/>
      <c r="Z26" s="720"/>
      <c r="AA26" s="718">
        <f>SUM(U26,X26)</f>
        <v>4526222</v>
      </c>
      <c r="AB26" s="719"/>
      <c r="AC26" s="724"/>
    </row>
    <row r="27" spans="1:29" ht="12" hidden="1" customHeight="1">
      <c r="A27" s="199"/>
      <c r="B27" s="40"/>
      <c r="C27" s="41"/>
      <c r="D27" s="42"/>
      <c r="E27" s="43"/>
      <c r="F27" s="204"/>
      <c r="G27" s="205"/>
      <c r="H27" s="206"/>
      <c r="I27" s="712"/>
      <c r="J27" s="713"/>
      <c r="K27" s="714"/>
      <c r="L27" s="204"/>
      <c r="M27" s="205"/>
      <c r="N27" s="206"/>
      <c r="O27" s="204"/>
      <c r="P27" s="205"/>
      <c r="Q27" s="206"/>
      <c r="R27" s="204"/>
      <c r="S27" s="205"/>
      <c r="T27" s="206"/>
      <c r="U27" s="204"/>
      <c r="V27" s="205"/>
      <c r="W27" s="206"/>
      <c r="X27" s="204"/>
      <c r="Y27" s="205"/>
      <c r="Z27" s="206"/>
      <c r="AA27" s="204"/>
      <c r="AB27" s="205"/>
      <c r="AC27" s="208"/>
    </row>
    <row r="28" spans="1:29" ht="12" hidden="1" customHeight="1">
      <c r="A28" s="199"/>
      <c r="B28" s="40"/>
      <c r="C28" s="41"/>
      <c r="D28" s="42"/>
      <c r="E28" s="43"/>
      <c r="F28" s="204"/>
      <c r="G28" s="205"/>
      <c r="H28" s="206"/>
      <c r="I28" s="715"/>
      <c r="J28" s="716"/>
      <c r="K28" s="717"/>
      <c r="L28" s="204"/>
      <c r="M28" s="205"/>
      <c r="N28" s="206"/>
      <c r="O28" s="204"/>
      <c r="P28" s="205"/>
      <c r="Q28" s="206"/>
      <c r="R28" s="204"/>
      <c r="S28" s="205"/>
      <c r="T28" s="206"/>
      <c r="U28" s="204"/>
      <c r="V28" s="205"/>
      <c r="W28" s="206"/>
      <c r="X28" s="204"/>
      <c r="Y28" s="205"/>
      <c r="Z28" s="206"/>
      <c r="AA28" s="204"/>
      <c r="AB28" s="205"/>
      <c r="AC28" s="208"/>
    </row>
    <row r="29" spans="1:29" ht="15" customHeight="1">
      <c r="A29" s="199"/>
      <c r="B29" s="40"/>
      <c r="C29" s="165"/>
      <c r="D29" s="42" t="s">
        <v>361</v>
      </c>
      <c r="E29" s="149"/>
      <c r="F29" s="718">
        <v>0</v>
      </c>
      <c r="G29" s="719"/>
      <c r="H29" s="720"/>
      <c r="I29" s="718">
        <v>1</v>
      </c>
      <c r="J29" s="719"/>
      <c r="K29" s="720"/>
      <c r="L29" s="718">
        <v>5406</v>
      </c>
      <c r="M29" s="719"/>
      <c r="N29" s="720"/>
      <c r="O29" s="718">
        <v>0</v>
      </c>
      <c r="P29" s="719"/>
      <c r="Q29" s="720"/>
      <c r="R29" s="718">
        <v>4434</v>
      </c>
      <c r="S29" s="719"/>
      <c r="T29" s="720"/>
      <c r="U29" s="718">
        <f>SUM(L29:T29)</f>
        <v>9840</v>
      </c>
      <c r="V29" s="719"/>
      <c r="W29" s="720"/>
      <c r="X29" s="718">
        <v>1716</v>
      </c>
      <c r="Y29" s="719"/>
      <c r="Z29" s="720"/>
      <c r="AA29" s="718">
        <f>SUM(U29,X29)</f>
        <v>11556</v>
      </c>
      <c r="AB29" s="719"/>
      <c r="AC29" s="724"/>
    </row>
    <row r="30" spans="1:29" ht="11.25" customHeight="1">
      <c r="A30" s="199"/>
      <c r="B30" s="40"/>
      <c r="C30" s="41"/>
      <c r="D30" s="42"/>
      <c r="E30" s="43"/>
      <c r="F30" s="204"/>
      <c r="G30" s="205"/>
      <c r="H30" s="206"/>
      <c r="I30" s="712"/>
      <c r="J30" s="713"/>
      <c r="K30" s="714"/>
      <c r="L30" s="204"/>
      <c r="M30" s="205"/>
      <c r="N30" s="206"/>
      <c r="O30" s="204"/>
      <c r="P30" s="205"/>
      <c r="Q30" s="206"/>
      <c r="R30" s="204"/>
      <c r="S30" s="205"/>
      <c r="T30" s="206"/>
      <c r="U30" s="204"/>
      <c r="V30" s="205"/>
      <c r="W30" s="206"/>
      <c r="X30" s="204"/>
      <c r="Y30" s="205"/>
      <c r="Z30" s="206"/>
      <c r="AA30" s="204"/>
      <c r="AB30" s="205"/>
      <c r="AC30" s="208"/>
    </row>
    <row r="31" spans="1:29" ht="12" hidden="1" customHeight="1">
      <c r="A31" s="199"/>
      <c r="B31" s="40"/>
      <c r="C31" s="41"/>
      <c r="D31" s="42"/>
      <c r="E31" s="43"/>
      <c r="F31" s="204"/>
      <c r="G31" s="205"/>
      <c r="H31" s="206"/>
      <c r="I31" s="715"/>
      <c r="J31" s="716"/>
      <c r="K31" s="717"/>
      <c r="L31" s="204"/>
      <c r="M31" s="205"/>
      <c r="N31" s="206"/>
      <c r="O31" s="204"/>
      <c r="P31" s="205"/>
      <c r="Q31" s="206"/>
      <c r="R31" s="204"/>
      <c r="S31" s="205"/>
      <c r="T31" s="206"/>
      <c r="U31" s="204"/>
      <c r="V31" s="205"/>
      <c r="W31" s="206"/>
      <c r="X31" s="204"/>
      <c r="Y31" s="205"/>
      <c r="Z31" s="206"/>
      <c r="AA31" s="204"/>
      <c r="AB31" s="205"/>
      <c r="AC31" s="208"/>
    </row>
    <row r="32" spans="1:29" ht="15" customHeight="1">
      <c r="A32" s="199"/>
      <c r="B32" s="40" t="s">
        <v>163</v>
      </c>
      <c r="C32" s="165"/>
      <c r="D32" s="42" t="s">
        <v>276</v>
      </c>
      <c r="E32" s="149"/>
      <c r="F32" s="718">
        <v>0</v>
      </c>
      <c r="G32" s="719"/>
      <c r="H32" s="720"/>
      <c r="I32" s="728">
        <v>22</v>
      </c>
      <c r="J32" s="729"/>
      <c r="K32" s="730"/>
      <c r="L32" s="718">
        <v>108681</v>
      </c>
      <c r="M32" s="719"/>
      <c r="N32" s="720"/>
      <c r="O32" s="718">
        <v>0</v>
      </c>
      <c r="P32" s="719"/>
      <c r="Q32" s="720"/>
      <c r="R32" s="718">
        <v>124743</v>
      </c>
      <c r="S32" s="719"/>
      <c r="T32" s="720"/>
      <c r="U32" s="718">
        <f>SUM(L32:T32)</f>
        <v>233424</v>
      </c>
      <c r="V32" s="719"/>
      <c r="W32" s="720"/>
      <c r="X32" s="718">
        <v>36421</v>
      </c>
      <c r="Y32" s="719"/>
      <c r="Z32" s="720"/>
      <c r="AA32" s="718">
        <f>SUM(U32,X32)</f>
        <v>269845</v>
      </c>
      <c r="AB32" s="719"/>
      <c r="AC32" s="724"/>
    </row>
    <row r="33" spans="1:29" ht="11.25" customHeight="1">
      <c r="A33" s="199"/>
      <c r="B33" s="40"/>
      <c r="C33" s="41"/>
      <c r="D33" s="42"/>
      <c r="E33" s="43"/>
      <c r="F33" s="204"/>
      <c r="G33" s="205"/>
      <c r="H33" s="206"/>
      <c r="I33" s="712">
        <f>SUM(I21,I24,I27,I30)</f>
        <v>5</v>
      </c>
      <c r="J33" s="713"/>
      <c r="K33" s="714"/>
      <c r="L33" s="204"/>
      <c r="M33" s="205"/>
      <c r="N33" s="206"/>
      <c r="O33" s="204"/>
      <c r="P33" s="205"/>
      <c r="Q33" s="206"/>
      <c r="R33" s="204"/>
      <c r="S33" s="205"/>
      <c r="T33" s="206"/>
      <c r="U33" s="204"/>
      <c r="V33" s="205"/>
      <c r="W33" s="206"/>
      <c r="X33" s="204"/>
      <c r="Y33" s="205"/>
      <c r="Z33" s="206"/>
      <c r="AA33" s="204"/>
      <c r="AB33" s="205"/>
      <c r="AC33" s="208"/>
    </row>
    <row r="34" spans="1:29" ht="11.25" customHeight="1">
      <c r="A34" s="199"/>
      <c r="B34" s="40"/>
      <c r="C34" s="41"/>
      <c r="D34" s="42"/>
      <c r="E34" s="43"/>
      <c r="F34" s="204"/>
      <c r="G34" s="205"/>
      <c r="H34" s="206"/>
      <c r="I34" s="715">
        <f>SUM(I22,I25,I28,I31)</f>
        <v>5</v>
      </c>
      <c r="J34" s="716"/>
      <c r="K34" s="717"/>
      <c r="L34" s="204"/>
      <c r="M34" s="205"/>
      <c r="N34" s="206"/>
      <c r="O34" s="204"/>
      <c r="P34" s="205"/>
      <c r="Q34" s="206"/>
      <c r="R34" s="204"/>
      <c r="S34" s="205"/>
      <c r="T34" s="206"/>
      <c r="U34" s="204"/>
      <c r="V34" s="205"/>
      <c r="W34" s="206"/>
      <c r="X34" s="204"/>
      <c r="Y34" s="205"/>
      <c r="Z34" s="206"/>
      <c r="AA34" s="204"/>
      <c r="AB34" s="205"/>
      <c r="AC34" s="208"/>
    </row>
    <row r="35" spans="1:29" ht="15.75" customHeight="1">
      <c r="A35" s="200"/>
      <c r="B35" s="47"/>
      <c r="C35" s="145"/>
      <c r="D35" s="48" t="s">
        <v>158</v>
      </c>
      <c r="E35" s="146"/>
      <c r="F35" s="731">
        <f>SUM(F23,F26,F29,F32)</f>
        <v>157</v>
      </c>
      <c r="G35" s="732"/>
      <c r="H35" s="733"/>
      <c r="I35" s="731">
        <f>SUM(I23,I26,I29,I32)</f>
        <v>1479</v>
      </c>
      <c r="J35" s="732"/>
      <c r="K35" s="733"/>
      <c r="L35" s="731">
        <f>SUM(L21:N34)</f>
        <v>5778666</v>
      </c>
      <c r="M35" s="732"/>
      <c r="N35" s="733"/>
      <c r="O35" s="731">
        <f>SUM(O21:Q34)</f>
        <v>2083830</v>
      </c>
      <c r="P35" s="732"/>
      <c r="Q35" s="733"/>
      <c r="R35" s="731">
        <f>SUM(R21:T34)</f>
        <v>6719244</v>
      </c>
      <c r="S35" s="732"/>
      <c r="T35" s="733"/>
      <c r="U35" s="731">
        <f>SUM(U21:W34)</f>
        <v>14581740</v>
      </c>
      <c r="V35" s="732"/>
      <c r="W35" s="733"/>
      <c r="X35" s="731">
        <f>SUM(X21:Z34)</f>
        <v>2027411</v>
      </c>
      <c r="Y35" s="732"/>
      <c r="Z35" s="733"/>
      <c r="AA35" s="731">
        <f>SUM(AA21:AC34)</f>
        <v>16609151</v>
      </c>
      <c r="AB35" s="732"/>
      <c r="AC35" s="734"/>
    </row>
    <row r="36" spans="1:29" ht="11.25" customHeight="1">
      <c r="A36" s="199" t="s">
        <v>279</v>
      </c>
      <c r="B36" s="40"/>
      <c r="C36" s="41"/>
      <c r="D36" s="42"/>
      <c r="E36" s="43"/>
      <c r="F36" s="204"/>
      <c r="G36" s="205"/>
      <c r="H36" s="206"/>
      <c r="I36" s="712">
        <f>I6-I21</f>
        <v>0</v>
      </c>
      <c r="J36" s="713"/>
      <c r="K36" s="714"/>
      <c r="L36" s="204"/>
      <c r="M36" s="205"/>
      <c r="N36" s="206"/>
      <c r="O36" s="204"/>
      <c r="P36" s="205"/>
      <c r="Q36" s="206"/>
      <c r="R36" s="204"/>
      <c r="S36" s="205"/>
      <c r="T36" s="206"/>
      <c r="U36" s="204"/>
      <c r="V36" s="205"/>
      <c r="W36" s="206"/>
      <c r="X36" s="204"/>
      <c r="Y36" s="205"/>
      <c r="Z36" s="206"/>
      <c r="AA36" s="204"/>
      <c r="AB36" s="205"/>
      <c r="AC36" s="208"/>
    </row>
    <row r="37" spans="1:29" ht="11.25" customHeight="1">
      <c r="A37" s="199"/>
      <c r="B37" s="40"/>
      <c r="C37" s="41"/>
      <c r="D37" s="42"/>
      <c r="E37" s="43"/>
      <c r="F37" s="204"/>
      <c r="G37" s="205"/>
      <c r="H37" s="206"/>
      <c r="I37" s="715">
        <f>I7-I22</f>
        <v>-1</v>
      </c>
      <c r="J37" s="716"/>
      <c r="K37" s="717"/>
      <c r="L37" s="204"/>
      <c r="M37" s="205"/>
      <c r="N37" s="206"/>
      <c r="O37" s="204"/>
      <c r="P37" s="205"/>
      <c r="Q37" s="206"/>
      <c r="R37" s="204"/>
      <c r="S37" s="205"/>
      <c r="T37" s="206"/>
      <c r="U37" s="204"/>
      <c r="V37" s="205"/>
      <c r="W37" s="206"/>
      <c r="X37" s="204"/>
      <c r="Y37" s="205"/>
      <c r="Z37" s="206"/>
      <c r="AA37" s="204"/>
      <c r="AB37" s="205"/>
      <c r="AC37" s="208"/>
    </row>
    <row r="38" spans="1:29" ht="15" customHeight="1">
      <c r="A38" s="199"/>
      <c r="B38" s="40" t="s">
        <v>162</v>
      </c>
      <c r="C38" s="165"/>
      <c r="D38" s="42" t="s">
        <v>276</v>
      </c>
      <c r="E38" s="149"/>
      <c r="F38" s="718">
        <f>F8-F23</f>
        <v>0</v>
      </c>
      <c r="G38" s="719"/>
      <c r="H38" s="720"/>
      <c r="I38" s="718">
        <f>I8-I23</f>
        <v>31</v>
      </c>
      <c r="J38" s="719"/>
      <c r="K38" s="720"/>
      <c r="L38" s="718">
        <f>L8-L23</f>
        <v>13774</v>
      </c>
      <c r="M38" s="719"/>
      <c r="N38" s="720"/>
      <c r="O38" s="718">
        <f>O8-O23</f>
        <v>157763</v>
      </c>
      <c r="P38" s="719"/>
      <c r="Q38" s="720"/>
      <c r="R38" s="718">
        <f>R8-R23</f>
        <v>202930</v>
      </c>
      <c r="S38" s="719"/>
      <c r="T38" s="720"/>
      <c r="U38" s="718">
        <f>U8-U23</f>
        <v>374467</v>
      </c>
      <c r="V38" s="719"/>
      <c r="W38" s="720"/>
      <c r="X38" s="718">
        <f>X8-X23</f>
        <v>14961</v>
      </c>
      <c r="Y38" s="719"/>
      <c r="Z38" s="720"/>
      <c r="AA38" s="718">
        <f>AA8-AA23</f>
        <v>389428</v>
      </c>
      <c r="AB38" s="719"/>
      <c r="AC38" s="724"/>
    </row>
    <row r="39" spans="1:29" ht="12" hidden="1" customHeight="1">
      <c r="A39" s="199"/>
      <c r="B39" s="40"/>
      <c r="C39" s="41"/>
      <c r="D39" s="42"/>
      <c r="E39" s="43"/>
      <c r="F39" s="204"/>
      <c r="G39" s="205"/>
      <c r="H39" s="206"/>
      <c r="I39" s="712"/>
      <c r="J39" s="713"/>
      <c r="K39" s="714"/>
      <c r="L39" s="204"/>
      <c r="M39" s="205"/>
      <c r="N39" s="206"/>
      <c r="O39" s="204"/>
      <c r="P39" s="205"/>
      <c r="Q39" s="206"/>
      <c r="R39" s="204"/>
      <c r="S39" s="205"/>
      <c r="T39" s="206"/>
      <c r="U39" s="204"/>
      <c r="V39" s="205"/>
      <c r="W39" s="206"/>
      <c r="X39" s="204"/>
      <c r="Y39" s="205"/>
      <c r="Z39" s="206"/>
      <c r="AA39" s="204"/>
      <c r="AB39" s="205"/>
      <c r="AC39" s="208"/>
    </row>
    <row r="40" spans="1:29" ht="12" hidden="1" customHeight="1">
      <c r="A40" s="199"/>
      <c r="B40" s="40"/>
      <c r="C40" s="41"/>
      <c r="D40" s="42"/>
      <c r="E40" s="43"/>
      <c r="F40" s="204"/>
      <c r="G40" s="205"/>
      <c r="H40" s="206"/>
      <c r="I40" s="715"/>
      <c r="J40" s="716"/>
      <c r="K40" s="717"/>
      <c r="L40" s="204"/>
      <c r="M40" s="205"/>
      <c r="N40" s="206"/>
      <c r="O40" s="204"/>
      <c r="P40" s="205"/>
      <c r="Q40" s="206"/>
      <c r="R40" s="204"/>
      <c r="S40" s="205"/>
      <c r="T40" s="206"/>
      <c r="U40" s="204"/>
      <c r="V40" s="205"/>
      <c r="W40" s="206"/>
      <c r="X40" s="204"/>
      <c r="Y40" s="205"/>
      <c r="Z40" s="206"/>
      <c r="AA40" s="204"/>
      <c r="AB40" s="205"/>
      <c r="AC40" s="208"/>
    </row>
    <row r="41" spans="1:29" ht="22.5" customHeight="1">
      <c r="A41" s="199"/>
      <c r="B41" s="40"/>
      <c r="C41" s="44"/>
      <c r="D41" s="45" t="s">
        <v>277</v>
      </c>
      <c r="E41" s="46"/>
      <c r="F41" s="718">
        <f>F11-F26</f>
        <v>0</v>
      </c>
      <c r="G41" s="719"/>
      <c r="H41" s="720"/>
      <c r="I41" s="735">
        <f t="shared" ref="I41:I48" si="0">I11-I26</f>
        <v>16</v>
      </c>
      <c r="J41" s="736"/>
      <c r="K41" s="737"/>
      <c r="L41" s="718">
        <f>L11-L26</f>
        <v>47730</v>
      </c>
      <c r="M41" s="719"/>
      <c r="N41" s="720"/>
      <c r="O41" s="718">
        <f>O11-O26</f>
        <v>-59939</v>
      </c>
      <c r="P41" s="719"/>
      <c r="Q41" s="720"/>
      <c r="R41" s="718">
        <f>R11-R26</f>
        <v>93048</v>
      </c>
      <c r="S41" s="719"/>
      <c r="T41" s="720"/>
      <c r="U41" s="718">
        <f>U11-U26</f>
        <v>80839</v>
      </c>
      <c r="V41" s="719"/>
      <c r="W41" s="720"/>
      <c r="X41" s="718">
        <f>X11-X26</f>
        <v>25640</v>
      </c>
      <c r="Y41" s="719"/>
      <c r="Z41" s="720"/>
      <c r="AA41" s="718">
        <f>AA11-AA26</f>
        <v>106479</v>
      </c>
      <c r="AB41" s="719"/>
      <c r="AC41" s="724"/>
    </row>
    <row r="42" spans="1:29" ht="12" hidden="1" customHeight="1">
      <c r="A42" s="199"/>
      <c r="B42" s="40"/>
      <c r="C42" s="41"/>
      <c r="D42" s="42"/>
      <c r="E42" s="43"/>
      <c r="F42" s="204"/>
      <c r="G42" s="205"/>
      <c r="H42" s="206"/>
      <c r="I42" s="712"/>
      <c r="J42" s="713"/>
      <c r="K42" s="714"/>
      <c r="L42" s="204"/>
      <c r="M42" s="205"/>
      <c r="N42" s="206"/>
      <c r="O42" s="204"/>
      <c r="P42" s="205"/>
      <c r="Q42" s="206"/>
      <c r="R42" s="204"/>
      <c r="S42" s="205"/>
      <c r="T42" s="206"/>
      <c r="U42" s="204"/>
      <c r="V42" s="205"/>
      <c r="W42" s="206"/>
      <c r="X42" s="204"/>
      <c r="Y42" s="205"/>
      <c r="Z42" s="206"/>
      <c r="AA42" s="204"/>
      <c r="AB42" s="205"/>
      <c r="AC42" s="208"/>
    </row>
    <row r="43" spans="1:29" ht="12" hidden="1" customHeight="1">
      <c r="A43" s="199"/>
      <c r="B43" s="40"/>
      <c r="C43" s="41"/>
      <c r="D43" s="42"/>
      <c r="E43" s="43"/>
      <c r="F43" s="204"/>
      <c r="G43" s="205"/>
      <c r="H43" s="206"/>
      <c r="I43" s="715"/>
      <c r="J43" s="716"/>
      <c r="K43" s="717"/>
      <c r="L43" s="204"/>
      <c r="M43" s="205"/>
      <c r="N43" s="206"/>
      <c r="O43" s="204"/>
      <c r="P43" s="205"/>
      <c r="Q43" s="206"/>
      <c r="R43" s="204"/>
      <c r="S43" s="205"/>
      <c r="T43" s="206"/>
      <c r="U43" s="204"/>
      <c r="V43" s="205"/>
      <c r="W43" s="206"/>
      <c r="X43" s="204"/>
      <c r="Y43" s="205"/>
      <c r="Z43" s="206"/>
      <c r="AA43" s="204"/>
      <c r="AB43" s="205"/>
      <c r="AC43" s="208"/>
    </row>
    <row r="44" spans="1:29" ht="15" customHeight="1">
      <c r="A44" s="199"/>
      <c r="B44" s="40"/>
      <c r="C44" s="165"/>
      <c r="D44" s="42" t="s">
        <v>361</v>
      </c>
      <c r="E44" s="149"/>
      <c r="F44" s="718">
        <f>F14-F29</f>
        <v>0</v>
      </c>
      <c r="G44" s="719"/>
      <c r="H44" s="720"/>
      <c r="I44" s="718">
        <f t="shared" si="0"/>
        <v>0</v>
      </c>
      <c r="J44" s="719"/>
      <c r="K44" s="720"/>
      <c r="L44" s="718">
        <f>L14-L29</f>
        <v>154</v>
      </c>
      <c r="M44" s="719"/>
      <c r="N44" s="720"/>
      <c r="O44" s="718">
        <f>O14-O29</f>
        <v>0</v>
      </c>
      <c r="P44" s="719"/>
      <c r="Q44" s="720"/>
      <c r="R44" s="718">
        <f>R14-R29</f>
        <v>0</v>
      </c>
      <c r="S44" s="719"/>
      <c r="T44" s="720"/>
      <c r="U44" s="718">
        <f>U14-U29</f>
        <v>154</v>
      </c>
      <c r="V44" s="719"/>
      <c r="W44" s="720"/>
      <c r="X44" s="718">
        <f>X14-X29</f>
        <v>0</v>
      </c>
      <c r="Y44" s="719"/>
      <c r="Z44" s="720"/>
      <c r="AA44" s="718">
        <f>AA14-AA29</f>
        <v>154</v>
      </c>
      <c r="AB44" s="719"/>
      <c r="AC44" s="724"/>
    </row>
    <row r="45" spans="1:29" ht="11.25" customHeight="1">
      <c r="A45" s="199"/>
      <c r="B45" s="40"/>
      <c r="C45" s="41"/>
      <c r="D45" s="42"/>
      <c r="E45" s="43"/>
      <c r="F45" s="204"/>
      <c r="G45" s="205"/>
      <c r="H45" s="206"/>
      <c r="I45" s="712"/>
      <c r="J45" s="713"/>
      <c r="K45" s="714"/>
      <c r="L45" s="204"/>
      <c r="M45" s="205"/>
      <c r="N45" s="206"/>
      <c r="O45" s="204"/>
      <c r="P45" s="205"/>
      <c r="Q45" s="206"/>
      <c r="R45" s="204"/>
      <c r="S45" s="205"/>
      <c r="T45" s="206"/>
      <c r="U45" s="204"/>
      <c r="V45" s="205"/>
      <c r="W45" s="206"/>
      <c r="X45" s="204"/>
      <c r="Y45" s="205"/>
      <c r="Z45" s="206"/>
      <c r="AA45" s="204"/>
      <c r="AB45" s="205"/>
      <c r="AC45" s="208"/>
    </row>
    <row r="46" spans="1:29" ht="12" hidden="1" customHeight="1">
      <c r="A46" s="199"/>
      <c r="B46" s="40"/>
      <c r="C46" s="41"/>
      <c r="D46" s="42"/>
      <c r="E46" s="43"/>
      <c r="F46" s="204"/>
      <c r="G46" s="205"/>
      <c r="H46" s="206"/>
      <c r="I46" s="715"/>
      <c r="J46" s="716"/>
      <c r="K46" s="717"/>
      <c r="L46" s="204"/>
      <c r="M46" s="205"/>
      <c r="N46" s="206"/>
      <c r="O46" s="204"/>
      <c r="P46" s="205"/>
      <c r="Q46" s="206"/>
      <c r="R46" s="204"/>
      <c r="S46" s="205"/>
      <c r="T46" s="206"/>
      <c r="U46" s="204"/>
      <c r="V46" s="205"/>
      <c r="W46" s="206"/>
      <c r="X46" s="204"/>
      <c r="Y46" s="205"/>
      <c r="Z46" s="206"/>
      <c r="AA46" s="204"/>
      <c r="AB46" s="205"/>
      <c r="AC46" s="208"/>
    </row>
    <row r="47" spans="1:29" ht="15" customHeight="1">
      <c r="A47" s="199"/>
      <c r="B47" s="40" t="s">
        <v>163</v>
      </c>
      <c r="C47" s="165"/>
      <c r="D47" s="42" t="s">
        <v>276</v>
      </c>
      <c r="E47" s="149"/>
      <c r="F47" s="718">
        <f>F17-F32</f>
        <v>0</v>
      </c>
      <c r="G47" s="719"/>
      <c r="H47" s="720"/>
      <c r="I47" s="718">
        <f>I17-I32</f>
        <v>0</v>
      </c>
      <c r="J47" s="719"/>
      <c r="K47" s="720"/>
      <c r="L47" s="718">
        <f>L17-L32</f>
        <v>-12650</v>
      </c>
      <c r="M47" s="719"/>
      <c r="N47" s="720"/>
      <c r="O47" s="718">
        <f>O17-O32</f>
        <v>0</v>
      </c>
      <c r="P47" s="719"/>
      <c r="Q47" s="720"/>
      <c r="R47" s="718">
        <f>R17-R32</f>
        <v>-34316</v>
      </c>
      <c r="S47" s="719"/>
      <c r="T47" s="720"/>
      <c r="U47" s="718">
        <f>U17-U32</f>
        <v>-46966</v>
      </c>
      <c r="V47" s="719"/>
      <c r="W47" s="720"/>
      <c r="X47" s="718">
        <f>X17-X32</f>
        <v>371</v>
      </c>
      <c r="Y47" s="719"/>
      <c r="Z47" s="720"/>
      <c r="AA47" s="718">
        <f>AA17-AA32</f>
        <v>-46595</v>
      </c>
      <c r="AB47" s="719"/>
      <c r="AC47" s="724"/>
    </row>
    <row r="48" spans="1:29" ht="11.25" customHeight="1">
      <c r="A48" s="199"/>
      <c r="B48" s="40"/>
      <c r="C48" s="41"/>
      <c r="D48" s="42"/>
      <c r="E48" s="43"/>
      <c r="F48" s="204"/>
      <c r="G48" s="205"/>
      <c r="H48" s="206"/>
      <c r="I48" s="712">
        <f t="shared" si="0"/>
        <v>0</v>
      </c>
      <c r="J48" s="713"/>
      <c r="K48" s="714"/>
      <c r="L48" s="204"/>
      <c r="M48" s="205"/>
      <c r="N48" s="206"/>
      <c r="O48" s="204"/>
      <c r="P48" s="205"/>
      <c r="Q48" s="206"/>
      <c r="R48" s="204"/>
      <c r="S48" s="205"/>
      <c r="T48" s="206"/>
      <c r="U48" s="204"/>
      <c r="V48" s="205"/>
      <c r="W48" s="206"/>
      <c r="X48" s="204"/>
      <c r="Y48" s="205"/>
      <c r="Z48" s="206"/>
      <c r="AA48" s="204"/>
      <c r="AB48" s="205"/>
      <c r="AC48" s="208"/>
    </row>
    <row r="49" spans="1:29" ht="11.25" customHeight="1">
      <c r="A49" s="199"/>
      <c r="B49" s="40"/>
      <c r="C49" s="41"/>
      <c r="D49" s="42"/>
      <c r="E49" s="43"/>
      <c r="F49" s="204"/>
      <c r="G49" s="205"/>
      <c r="H49" s="206"/>
      <c r="I49" s="715">
        <f>I19-I34</f>
        <v>-1</v>
      </c>
      <c r="J49" s="716"/>
      <c r="K49" s="717"/>
      <c r="L49" s="204"/>
      <c r="M49" s="205"/>
      <c r="N49" s="206"/>
      <c r="O49" s="204"/>
      <c r="P49" s="205"/>
      <c r="Q49" s="206"/>
      <c r="R49" s="204"/>
      <c r="S49" s="205"/>
      <c r="T49" s="206"/>
      <c r="U49" s="204"/>
      <c r="V49" s="205"/>
      <c r="W49" s="206"/>
      <c r="X49" s="204"/>
      <c r="Y49" s="205"/>
      <c r="Z49" s="206"/>
      <c r="AA49" s="204"/>
      <c r="AB49" s="205"/>
      <c r="AC49" s="208"/>
    </row>
    <row r="50" spans="1:29" ht="15.75" customHeight="1" thickBot="1">
      <c r="A50" s="209"/>
      <c r="B50" s="49"/>
      <c r="C50" s="50"/>
      <c r="D50" s="51" t="s">
        <v>158</v>
      </c>
      <c r="E50" s="52"/>
      <c r="F50" s="738">
        <f>SUM(F38,F41,F47,F44)</f>
        <v>0</v>
      </c>
      <c r="G50" s="739"/>
      <c r="H50" s="740"/>
      <c r="I50" s="738">
        <f>SUM(I38,I41,I47,I44)</f>
        <v>47</v>
      </c>
      <c r="J50" s="739"/>
      <c r="K50" s="740"/>
      <c r="L50" s="738">
        <f>SUM(L38,L41,L47,L44)</f>
        <v>49008</v>
      </c>
      <c r="M50" s="739"/>
      <c r="N50" s="740"/>
      <c r="O50" s="738">
        <f>SUM(O38,O41,O47,O44)</f>
        <v>97824</v>
      </c>
      <c r="P50" s="739"/>
      <c r="Q50" s="740"/>
      <c r="R50" s="738">
        <f>SUM(R38,R41,R47,R44)</f>
        <v>261662</v>
      </c>
      <c r="S50" s="739"/>
      <c r="T50" s="740"/>
      <c r="U50" s="738">
        <f>SUM(U38,U41,U47,U44)</f>
        <v>408494</v>
      </c>
      <c r="V50" s="739"/>
      <c r="W50" s="740"/>
      <c r="X50" s="738">
        <f>SUM(X38,X41,X47,X44)</f>
        <v>40972</v>
      </c>
      <c r="Y50" s="739"/>
      <c r="Z50" s="740"/>
      <c r="AA50" s="738">
        <f>SUM(AA38,AA41,AA47,AA44)</f>
        <v>449466</v>
      </c>
      <c r="AB50" s="739"/>
      <c r="AC50" s="741"/>
    </row>
    <row r="51" spans="1:29" ht="13.5" customHeight="1">
      <c r="A51" s="53" t="s">
        <v>384</v>
      </c>
      <c r="K51" s="54"/>
    </row>
    <row r="52" spans="1:29" ht="13.5" customHeight="1">
      <c r="A52" s="53" t="s">
        <v>280</v>
      </c>
      <c r="K52" s="54"/>
    </row>
    <row r="53" spans="1:29" ht="39.75" customHeight="1"/>
    <row r="54" spans="1:29" ht="39.75" customHeight="1"/>
    <row r="55" spans="1:29" ht="39.75" customHeight="1"/>
  </sheetData>
  <mergeCells count="383">
    <mergeCell ref="X50:Z50"/>
    <mergeCell ref="AA50:AC50"/>
    <mergeCell ref="F50:H50"/>
    <mergeCell ref="I50:K50"/>
    <mergeCell ref="L50:N50"/>
    <mergeCell ref="O50:Q50"/>
    <mergeCell ref="R50:T50"/>
    <mergeCell ref="U50:W50"/>
    <mergeCell ref="X48:Z48"/>
    <mergeCell ref="AA48:AC48"/>
    <mergeCell ref="F49:H49"/>
    <mergeCell ref="I49:K49"/>
    <mergeCell ref="L49:N49"/>
    <mergeCell ref="O49:Q49"/>
    <mergeCell ref="R49:T49"/>
    <mergeCell ref="U49:W49"/>
    <mergeCell ref="X49:Z49"/>
    <mergeCell ref="AA49:AC49"/>
    <mergeCell ref="F48:H48"/>
    <mergeCell ref="I48:K48"/>
    <mergeCell ref="L48:N48"/>
    <mergeCell ref="O48:Q48"/>
    <mergeCell ref="R48:T48"/>
    <mergeCell ref="U48:W48"/>
    <mergeCell ref="X46:Z46"/>
    <mergeCell ref="AA46:AC46"/>
    <mergeCell ref="F47:H47"/>
    <mergeCell ref="I47:K47"/>
    <mergeCell ref="L47:N47"/>
    <mergeCell ref="O47:Q47"/>
    <mergeCell ref="R47:T47"/>
    <mergeCell ref="U47:W47"/>
    <mergeCell ref="X47:Z47"/>
    <mergeCell ref="AA47:AC47"/>
    <mergeCell ref="F46:H46"/>
    <mergeCell ref="I46:K46"/>
    <mergeCell ref="L46:N46"/>
    <mergeCell ref="O46:Q46"/>
    <mergeCell ref="R46:T46"/>
    <mergeCell ref="U46:W46"/>
    <mergeCell ref="X44:Z44"/>
    <mergeCell ref="AA44:AC44"/>
    <mergeCell ref="F45:H45"/>
    <mergeCell ref="I45:K45"/>
    <mergeCell ref="L45:N45"/>
    <mergeCell ref="O45:Q45"/>
    <mergeCell ref="R45:T45"/>
    <mergeCell ref="U45:W45"/>
    <mergeCell ref="X45:Z45"/>
    <mergeCell ref="AA45:AC45"/>
    <mergeCell ref="F44:H44"/>
    <mergeCell ref="I44:K44"/>
    <mergeCell ref="L44:N44"/>
    <mergeCell ref="O44:Q44"/>
    <mergeCell ref="R44:T44"/>
    <mergeCell ref="U44:W44"/>
    <mergeCell ref="X42:Z42"/>
    <mergeCell ref="AA42:AC42"/>
    <mergeCell ref="F43:H43"/>
    <mergeCell ref="I43:K43"/>
    <mergeCell ref="L43:N43"/>
    <mergeCell ref="O43:Q43"/>
    <mergeCell ref="R43:T43"/>
    <mergeCell ref="U43:W43"/>
    <mergeCell ref="X43:Z43"/>
    <mergeCell ref="AA43:AC43"/>
    <mergeCell ref="F42:H42"/>
    <mergeCell ref="I42:K42"/>
    <mergeCell ref="L42:N42"/>
    <mergeCell ref="O42:Q42"/>
    <mergeCell ref="R42:T42"/>
    <mergeCell ref="U42:W42"/>
    <mergeCell ref="X40:Z40"/>
    <mergeCell ref="AA40:AC40"/>
    <mergeCell ref="F41:H41"/>
    <mergeCell ref="I41:K41"/>
    <mergeCell ref="L41:N41"/>
    <mergeCell ref="O41:Q41"/>
    <mergeCell ref="R41:T41"/>
    <mergeCell ref="U41:W41"/>
    <mergeCell ref="X41:Z41"/>
    <mergeCell ref="AA41:AC41"/>
    <mergeCell ref="F40:H40"/>
    <mergeCell ref="I40:K40"/>
    <mergeCell ref="L40:N40"/>
    <mergeCell ref="O40:Q40"/>
    <mergeCell ref="R40:T40"/>
    <mergeCell ref="U40:W40"/>
    <mergeCell ref="X37:Z37"/>
    <mergeCell ref="AA37:AC37"/>
    <mergeCell ref="X38:Z38"/>
    <mergeCell ref="AA38:AC38"/>
    <mergeCell ref="F39:H39"/>
    <mergeCell ref="I39:K39"/>
    <mergeCell ref="L39:N39"/>
    <mergeCell ref="O39:Q39"/>
    <mergeCell ref="R39:T39"/>
    <mergeCell ref="U39:W39"/>
    <mergeCell ref="X39:Z39"/>
    <mergeCell ref="AA39:AC39"/>
    <mergeCell ref="F38:H38"/>
    <mergeCell ref="I38:K38"/>
    <mergeCell ref="L38:N38"/>
    <mergeCell ref="O38:Q38"/>
    <mergeCell ref="R38:T38"/>
    <mergeCell ref="U38:W38"/>
    <mergeCell ref="X35:Z35"/>
    <mergeCell ref="AA35:AC35"/>
    <mergeCell ref="A36:A50"/>
    <mergeCell ref="F36:H36"/>
    <mergeCell ref="I36:K36"/>
    <mergeCell ref="L36:N36"/>
    <mergeCell ref="O36:Q36"/>
    <mergeCell ref="R36:T36"/>
    <mergeCell ref="U36:W36"/>
    <mergeCell ref="X36:Z36"/>
    <mergeCell ref="F35:H35"/>
    <mergeCell ref="I35:K35"/>
    <mergeCell ref="L35:N35"/>
    <mergeCell ref="O35:Q35"/>
    <mergeCell ref="R35:T35"/>
    <mergeCell ref="U35:W35"/>
    <mergeCell ref="A21:A35"/>
    <mergeCell ref="AA36:AC36"/>
    <mergeCell ref="F37:H37"/>
    <mergeCell ref="I37:K37"/>
    <mergeCell ref="L37:N37"/>
    <mergeCell ref="O37:Q37"/>
    <mergeCell ref="R37:T37"/>
    <mergeCell ref="U37:W37"/>
    <mergeCell ref="X33:Z33"/>
    <mergeCell ref="AA33:AC33"/>
    <mergeCell ref="F34:H34"/>
    <mergeCell ref="I34:K34"/>
    <mergeCell ref="L34:N34"/>
    <mergeCell ref="O34:Q34"/>
    <mergeCell ref="R34:T34"/>
    <mergeCell ref="U34:W34"/>
    <mergeCell ref="X34:Z34"/>
    <mergeCell ref="AA34:AC34"/>
    <mergeCell ref="F33:H33"/>
    <mergeCell ref="I33:K33"/>
    <mergeCell ref="L33:N33"/>
    <mergeCell ref="O33:Q33"/>
    <mergeCell ref="R33:T33"/>
    <mergeCell ref="U33:W33"/>
    <mergeCell ref="X31:Z31"/>
    <mergeCell ref="AA31:AC31"/>
    <mergeCell ref="F32:H32"/>
    <mergeCell ref="I32:K32"/>
    <mergeCell ref="L32:N32"/>
    <mergeCell ref="O32:Q32"/>
    <mergeCell ref="R32:T32"/>
    <mergeCell ref="U32:W32"/>
    <mergeCell ref="X32:Z32"/>
    <mergeCell ref="AA32:AC32"/>
    <mergeCell ref="F31:H31"/>
    <mergeCell ref="I31:K31"/>
    <mergeCell ref="L31:N31"/>
    <mergeCell ref="O31:Q31"/>
    <mergeCell ref="R31:T31"/>
    <mergeCell ref="U31:W31"/>
    <mergeCell ref="X29:Z29"/>
    <mergeCell ref="AA29:AC29"/>
    <mergeCell ref="F30:H30"/>
    <mergeCell ref="I30:K30"/>
    <mergeCell ref="L30:N30"/>
    <mergeCell ref="O30:Q30"/>
    <mergeCell ref="R30:T30"/>
    <mergeCell ref="U30:W30"/>
    <mergeCell ref="X30:Z30"/>
    <mergeCell ref="AA30:AC30"/>
    <mergeCell ref="F29:H29"/>
    <mergeCell ref="I29:K29"/>
    <mergeCell ref="L29:N29"/>
    <mergeCell ref="O29:Q29"/>
    <mergeCell ref="R29:T29"/>
    <mergeCell ref="U29:W29"/>
    <mergeCell ref="X27:Z27"/>
    <mergeCell ref="AA27:AC27"/>
    <mergeCell ref="F28:H28"/>
    <mergeCell ref="I28:K28"/>
    <mergeCell ref="L28:N28"/>
    <mergeCell ref="O28:Q28"/>
    <mergeCell ref="R28:T28"/>
    <mergeCell ref="U28:W28"/>
    <mergeCell ref="X28:Z28"/>
    <mergeCell ref="AA28:AC28"/>
    <mergeCell ref="F27:H27"/>
    <mergeCell ref="I27:K27"/>
    <mergeCell ref="L27:N27"/>
    <mergeCell ref="O27:Q27"/>
    <mergeCell ref="R27:T27"/>
    <mergeCell ref="U27:W27"/>
    <mergeCell ref="X25:Z25"/>
    <mergeCell ref="AA25:AC25"/>
    <mergeCell ref="F26:H26"/>
    <mergeCell ref="I26:K26"/>
    <mergeCell ref="L26:N26"/>
    <mergeCell ref="O26:Q26"/>
    <mergeCell ref="R26:T26"/>
    <mergeCell ref="U26:W26"/>
    <mergeCell ref="X26:Z26"/>
    <mergeCell ref="AA26:AC26"/>
    <mergeCell ref="F25:H25"/>
    <mergeCell ref="I25:K25"/>
    <mergeCell ref="L25:N25"/>
    <mergeCell ref="O25:Q25"/>
    <mergeCell ref="R25:T25"/>
    <mergeCell ref="U25:W25"/>
    <mergeCell ref="F24:H24"/>
    <mergeCell ref="I24:K24"/>
    <mergeCell ref="L24:N24"/>
    <mergeCell ref="O24:Q24"/>
    <mergeCell ref="F23:H23"/>
    <mergeCell ref="I23:K23"/>
    <mergeCell ref="L23:N23"/>
    <mergeCell ref="O23:Q23"/>
    <mergeCell ref="R23:T23"/>
    <mergeCell ref="U23:W23"/>
    <mergeCell ref="X23:Z23"/>
    <mergeCell ref="AA23:AC23"/>
    <mergeCell ref="R24:T24"/>
    <mergeCell ref="U24:W24"/>
    <mergeCell ref="X24:Z24"/>
    <mergeCell ref="AA24:AC24"/>
    <mergeCell ref="U21:W21"/>
    <mergeCell ref="X21:Z21"/>
    <mergeCell ref="AA21:AC21"/>
    <mergeCell ref="AA22:AC22"/>
    <mergeCell ref="F22:H22"/>
    <mergeCell ref="I22:K22"/>
    <mergeCell ref="L22:N22"/>
    <mergeCell ref="O22:Q22"/>
    <mergeCell ref="R22:T22"/>
    <mergeCell ref="U22:W22"/>
    <mergeCell ref="X22:Z22"/>
    <mergeCell ref="F21:H21"/>
    <mergeCell ref="I21:K21"/>
    <mergeCell ref="L21:N21"/>
    <mergeCell ref="O21:Q21"/>
    <mergeCell ref="R21:T21"/>
    <mergeCell ref="AA19:AC19"/>
    <mergeCell ref="F20:H20"/>
    <mergeCell ref="I20:K20"/>
    <mergeCell ref="L20:N20"/>
    <mergeCell ref="O20:Q20"/>
    <mergeCell ref="R20:T20"/>
    <mergeCell ref="U20:W20"/>
    <mergeCell ref="X20:Z20"/>
    <mergeCell ref="AA20:AC20"/>
    <mergeCell ref="F19:H19"/>
    <mergeCell ref="I19:K19"/>
    <mergeCell ref="L19:N19"/>
    <mergeCell ref="O19:Q19"/>
    <mergeCell ref="R19:T19"/>
    <mergeCell ref="U19:W19"/>
    <mergeCell ref="AA17:AC17"/>
    <mergeCell ref="F18:H18"/>
    <mergeCell ref="I18:K18"/>
    <mergeCell ref="L18:N18"/>
    <mergeCell ref="O18:Q18"/>
    <mergeCell ref="R18:T18"/>
    <mergeCell ref="U18:W18"/>
    <mergeCell ref="X18:Z18"/>
    <mergeCell ref="AA18:AC18"/>
    <mergeCell ref="F17:H17"/>
    <mergeCell ref="I17:K17"/>
    <mergeCell ref="L17:N17"/>
    <mergeCell ref="O17:Q17"/>
    <mergeCell ref="R17:T17"/>
    <mergeCell ref="U17:W17"/>
    <mergeCell ref="AA15:AC15"/>
    <mergeCell ref="F16:H16"/>
    <mergeCell ref="I16:K16"/>
    <mergeCell ref="L16:N16"/>
    <mergeCell ref="O16:Q16"/>
    <mergeCell ref="R16:T16"/>
    <mergeCell ref="U16:W16"/>
    <mergeCell ref="X16:Z16"/>
    <mergeCell ref="AA16:AC16"/>
    <mergeCell ref="F15:H15"/>
    <mergeCell ref="I15:K15"/>
    <mergeCell ref="L15:N15"/>
    <mergeCell ref="O15:Q15"/>
    <mergeCell ref="R15:T15"/>
    <mergeCell ref="U15:W15"/>
    <mergeCell ref="AA13:AC13"/>
    <mergeCell ref="F14:H14"/>
    <mergeCell ref="I14:K14"/>
    <mergeCell ref="L14:N14"/>
    <mergeCell ref="O14:Q14"/>
    <mergeCell ref="R14:T14"/>
    <mergeCell ref="U14:W14"/>
    <mergeCell ref="X14:Z14"/>
    <mergeCell ref="AA14:AC14"/>
    <mergeCell ref="F13:H13"/>
    <mergeCell ref="I13:K13"/>
    <mergeCell ref="L13:N13"/>
    <mergeCell ref="O13:Q13"/>
    <mergeCell ref="R13:T13"/>
    <mergeCell ref="U13:W13"/>
    <mergeCell ref="AA11:AC11"/>
    <mergeCell ref="F12:H12"/>
    <mergeCell ref="I12:K12"/>
    <mergeCell ref="L12:N12"/>
    <mergeCell ref="O12:Q12"/>
    <mergeCell ref="R12:T12"/>
    <mergeCell ref="U12:W12"/>
    <mergeCell ref="X12:Z12"/>
    <mergeCell ref="AA12:AC12"/>
    <mergeCell ref="F11:H11"/>
    <mergeCell ref="I11:K11"/>
    <mergeCell ref="L11:N11"/>
    <mergeCell ref="O11:Q11"/>
    <mergeCell ref="R11:T11"/>
    <mergeCell ref="U11:W11"/>
    <mergeCell ref="AA9:AC9"/>
    <mergeCell ref="F10:H10"/>
    <mergeCell ref="I10:K10"/>
    <mergeCell ref="L10:N10"/>
    <mergeCell ref="O10:Q10"/>
    <mergeCell ref="R10:T10"/>
    <mergeCell ref="U10:W10"/>
    <mergeCell ref="X10:Z10"/>
    <mergeCell ref="AA10:AC10"/>
    <mergeCell ref="F9:H9"/>
    <mergeCell ref="I9:K9"/>
    <mergeCell ref="L9:N9"/>
    <mergeCell ref="O9:Q9"/>
    <mergeCell ref="R9:T9"/>
    <mergeCell ref="U9:W9"/>
    <mergeCell ref="AA7:AC7"/>
    <mergeCell ref="F8:H8"/>
    <mergeCell ref="I8:K8"/>
    <mergeCell ref="L8:N8"/>
    <mergeCell ref="O8:Q8"/>
    <mergeCell ref="R8:T8"/>
    <mergeCell ref="U8:W8"/>
    <mergeCell ref="X8:Z8"/>
    <mergeCell ref="AA8:AC8"/>
    <mergeCell ref="I7:K7"/>
    <mergeCell ref="L7:N7"/>
    <mergeCell ref="O7:Q7"/>
    <mergeCell ref="R7:T7"/>
    <mergeCell ref="U7:W7"/>
    <mergeCell ref="X7:Z7"/>
    <mergeCell ref="AA5:AC5"/>
    <mergeCell ref="F6:H6"/>
    <mergeCell ref="I6:K6"/>
    <mergeCell ref="L6:N6"/>
    <mergeCell ref="O6:Q6"/>
    <mergeCell ref="R6:T6"/>
    <mergeCell ref="U6:W6"/>
    <mergeCell ref="X6:Z6"/>
    <mergeCell ref="AA6:AC6"/>
    <mergeCell ref="A5:A20"/>
    <mergeCell ref="F5:H5"/>
    <mergeCell ref="I5:K5"/>
    <mergeCell ref="L5:N5"/>
    <mergeCell ref="O5:Q5"/>
    <mergeCell ref="R5:T5"/>
    <mergeCell ref="U5:W5"/>
    <mergeCell ref="F7:H7"/>
    <mergeCell ref="X5:Z5"/>
    <mergeCell ref="X9:Z9"/>
    <mergeCell ref="X11:Z11"/>
    <mergeCell ref="X13:Z13"/>
    <mergeCell ref="X15:Z15"/>
    <mergeCell ref="X17:Z17"/>
    <mergeCell ref="X19:Z19"/>
    <mergeCell ref="A1:AC1"/>
    <mergeCell ref="A3:E4"/>
    <mergeCell ref="F3:K3"/>
    <mergeCell ref="L3:W3"/>
    <mergeCell ref="X3:Z4"/>
    <mergeCell ref="AA3:AC4"/>
    <mergeCell ref="F4:H4"/>
    <mergeCell ref="I4:K4"/>
    <mergeCell ref="L4:N4"/>
    <mergeCell ref="O4:Q4"/>
    <mergeCell ref="R4:T4"/>
    <mergeCell ref="U4:W4"/>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5"/>
  <sheetViews>
    <sheetView view="pageBreakPreview" zoomScaleNormal="100" zoomScaleSheetLayoutView="100" workbookViewId="0">
      <selection sqref="A1:C5"/>
    </sheetView>
  </sheetViews>
  <sheetFormatPr defaultColWidth="2.875" defaultRowHeight="13.5"/>
  <cols>
    <col min="1" max="41" width="3.625" style="35" customWidth="1"/>
    <col min="42" max="50" width="2.875" style="35" customWidth="1"/>
    <col min="51" max="256" width="2.875" style="35"/>
    <col min="257" max="306" width="2.625" style="35" customWidth="1"/>
    <col min="307" max="512" width="2.875" style="35"/>
    <col min="513" max="562" width="2.625" style="35" customWidth="1"/>
    <col min="563" max="768" width="2.875" style="35"/>
    <col min="769" max="818" width="2.625" style="35" customWidth="1"/>
    <col min="819" max="1024" width="2.875" style="35"/>
    <col min="1025" max="1074" width="2.625" style="35" customWidth="1"/>
    <col min="1075" max="1280" width="2.875" style="35"/>
    <col min="1281" max="1330" width="2.625" style="35" customWidth="1"/>
    <col min="1331" max="1536" width="2.875" style="35"/>
    <col min="1537" max="1586" width="2.625" style="35" customWidth="1"/>
    <col min="1587" max="1792" width="2.875" style="35"/>
    <col min="1793" max="1842" width="2.625" style="35" customWidth="1"/>
    <col min="1843" max="2048" width="2.875" style="35"/>
    <col min="2049" max="2098" width="2.625" style="35" customWidth="1"/>
    <col min="2099" max="2304" width="2.875" style="35"/>
    <col min="2305" max="2354" width="2.625" style="35" customWidth="1"/>
    <col min="2355" max="2560" width="2.875" style="35"/>
    <col min="2561" max="2610" width="2.625" style="35" customWidth="1"/>
    <col min="2611" max="2816" width="2.875" style="35"/>
    <col min="2817" max="2866" width="2.625" style="35" customWidth="1"/>
    <col min="2867" max="3072" width="2.875" style="35"/>
    <col min="3073" max="3122" width="2.625" style="35" customWidth="1"/>
    <col min="3123" max="3328" width="2.875" style="35"/>
    <col min="3329" max="3378" width="2.625" style="35" customWidth="1"/>
    <col min="3379" max="3584" width="2.875" style="35"/>
    <col min="3585" max="3634" width="2.625" style="35" customWidth="1"/>
    <col min="3635" max="3840" width="2.875" style="35"/>
    <col min="3841" max="3890" width="2.625" style="35" customWidth="1"/>
    <col min="3891" max="4096" width="2.875" style="35"/>
    <col min="4097" max="4146" width="2.625" style="35" customWidth="1"/>
    <col min="4147" max="4352" width="2.875" style="35"/>
    <col min="4353" max="4402" width="2.625" style="35" customWidth="1"/>
    <col min="4403" max="4608" width="2.875" style="35"/>
    <col min="4609" max="4658" width="2.625" style="35" customWidth="1"/>
    <col min="4659" max="4864" width="2.875" style="35"/>
    <col min="4865" max="4914" width="2.625" style="35" customWidth="1"/>
    <col min="4915" max="5120" width="2.875" style="35"/>
    <col min="5121" max="5170" width="2.625" style="35" customWidth="1"/>
    <col min="5171" max="5376" width="2.875" style="35"/>
    <col min="5377" max="5426" width="2.625" style="35" customWidth="1"/>
    <col min="5427" max="5632" width="2.875" style="35"/>
    <col min="5633" max="5682" width="2.625" style="35" customWidth="1"/>
    <col min="5683" max="5888" width="2.875" style="35"/>
    <col min="5889" max="5938" width="2.625" style="35" customWidth="1"/>
    <col min="5939" max="6144" width="2.875" style="35"/>
    <col min="6145" max="6194" width="2.625" style="35" customWidth="1"/>
    <col min="6195" max="6400" width="2.875" style="35"/>
    <col min="6401" max="6450" width="2.625" style="35" customWidth="1"/>
    <col min="6451" max="6656" width="2.875" style="35"/>
    <col min="6657" max="6706" width="2.625" style="35" customWidth="1"/>
    <col min="6707" max="6912" width="2.875" style="35"/>
    <col min="6913" max="6962" width="2.625" style="35" customWidth="1"/>
    <col min="6963" max="7168" width="2.875" style="35"/>
    <col min="7169" max="7218" width="2.625" style="35" customWidth="1"/>
    <col min="7219" max="7424" width="2.875" style="35"/>
    <col min="7425" max="7474" width="2.625" style="35" customWidth="1"/>
    <col min="7475" max="7680" width="2.875" style="35"/>
    <col min="7681" max="7730" width="2.625" style="35" customWidth="1"/>
    <col min="7731" max="7936" width="2.875" style="35"/>
    <col min="7937" max="7986" width="2.625" style="35" customWidth="1"/>
    <col min="7987" max="8192" width="2.875" style="35"/>
    <col min="8193" max="8242" width="2.625" style="35" customWidth="1"/>
    <col min="8243" max="8448" width="2.875" style="35"/>
    <col min="8449" max="8498" width="2.625" style="35" customWidth="1"/>
    <col min="8499" max="8704" width="2.875" style="35"/>
    <col min="8705" max="8754" width="2.625" style="35" customWidth="1"/>
    <col min="8755" max="8960" width="2.875" style="35"/>
    <col min="8961" max="9010" width="2.625" style="35" customWidth="1"/>
    <col min="9011" max="9216" width="2.875" style="35"/>
    <col min="9217" max="9266" width="2.625" style="35" customWidth="1"/>
    <col min="9267" max="9472" width="2.875" style="35"/>
    <col min="9473" max="9522" width="2.625" style="35" customWidth="1"/>
    <col min="9523" max="9728" width="2.875" style="35"/>
    <col min="9729" max="9778" width="2.625" style="35" customWidth="1"/>
    <col min="9779" max="9984" width="2.875" style="35"/>
    <col min="9985" max="10034" width="2.625" style="35" customWidth="1"/>
    <col min="10035" max="10240" width="2.875" style="35"/>
    <col min="10241" max="10290" width="2.625" style="35" customWidth="1"/>
    <col min="10291" max="10496" width="2.875" style="35"/>
    <col min="10497" max="10546" width="2.625" style="35" customWidth="1"/>
    <col min="10547" max="10752" width="2.875" style="35"/>
    <col min="10753" max="10802" width="2.625" style="35" customWidth="1"/>
    <col min="10803" max="11008" width="2.875" style="35"/>
    <col min="11009" max="11058" width="2.625" style="35" customWidth="1"/>
    <col min="11059" max="11264" width="2.875" style="35"/>
    <col min="11265" max="11314" width="2.625" style="35" customWidth="1"/>
    <col min="11315" max="11520" width="2.875" style="35"/>
    <col min="11521" max="11570" width="2.625" style="35" customWidth="1"/>
    <col min="11571" max="11776" width="2.875" style="35"/>
    <col min="11777" max="11826" width="2.625" style="35" customWidth="1"/>
    <col min="11827" max="12032" width="2.875" style="35"/>
    <col min="12033" max="12082" width="2.625" style="35" customWidth="1"/>
    <col min="12083" max="12288" width="2.875" style="35"/>
    <col min="12289" max="12338" width="2.625" style="35" customWidth="1"/>
    <col min="12339" max="12544" width="2.875" style="35"/>
    <col min="12545" max="12594" width="2.625" style="35" customWidth="1"/>
    <col min="12595" max="12800" width="2.875" style="35"/>
    <col min="12801" max="12850" width="2.625" style="35" customWidth="1"/>
    <col min="12851" max="13056" width="2.875" style="35"/>
    <col min="13057" max="13106" width="2.625" style="35" customWidth="1"/>
    <col min="13107" max="13312" width="2.875" style="35"/>
    <col min="13313" max="13362" width="2.625" style="35" customWidth="1"/>
    <col min="13363" max="13568" width="2.875" style="35"/>
    <col min="13569" max="13618" width="2.625" style="35" customWidth="1"/>
    <col min="13619" max="13824" width="2.875" style="35"/>
    <col min="13825" max="13874" width="2.625" style="35" customWidth="1"/>
    <col min="13875" max="14080" width="2.875" style="35"/>
    <col min="14081" max="14130" width="2.625" style="35" customWidth="1"/>
    <col min="14131" max="14336" width="2.875" style="35"/>
    <col min="14337" max="14386" width="2.625" style="35" customWidth="1"/>
    <col min="14387" max="14592" width="2.875" style="35"/>
    <col min="14593" max="14642" width="2.625" style="35" customWidth="1"/>
    <col min="14643" max="14848" width="2.875" style="35"/>
    <col min="14849" max="14898" width="2.625" style="35" customWidth="1"/>
    <col min="14899" max="15104" width="2.875" style="35"/>
    <col min="15105" max="15154" width="2.625" style="35" customWidth="1"/>
    <col min="15155" max="15360" width="2.875" style="35"/>
    <col min="15361" max="15410" width="2.625" style="35" customWidth="1"/>
    <col min="15411" max="15616" width="2.875" style="35"/>
    <col min="15617" max="15666" width="2.625" style="35" customWidth="1"/>
    <col min="15667" max="15872" width="2.875" style="35"/>
    <col min="15873" max="15922" width="2.625" style="35" customWidth="1"/>
    <col min="15923" max="16128" width="2.875" style="35"/>
    <col min="16129" max="16178" width="2.625" style="35" customWidth="1"/>
    <col min="16179" max="16384" width="2.875" style="35"/>
  </cols>
  <sheetData>
    <row r="1" spans="1:50" ht="35.1" customHeight="1">
      <c r="A1" s="234" t="s">
        <v>457</v>
      </c>
      <c r="B1" s="235"/>
      <c r="C1" s="236"/>
      <c r="D1" s="243" t="s">
        <v>97</v>
      </c>
      <c r="E1" s="244"/>
      <c r="F1" s="247" t="s">
        <v>111</v>
      </c>
      <c r="G1" s="247"/>
      <c r="H1" s="247"/>
      <c r="I1" s="247" t="s">
        <v>102</v>
      </c>
      <c r="J1" s="247"/>
      <c r="K1" s="247"/>
      <c r="L1" s="247" t="s">
        <v>164</v>
      </c>
      <c r="M1" s="247"/>
      <c r="N1" s="247"/>
      <c r="O1" s="245" t="s">
        <v>264</v>
      </c>
      <c r="P1" s="247"/>
      <c r="Q1" s="247"/>
      <c r="R1" s="245" t="s">
        <v>266</v>
      </c>
      <c r="S1" s="245"/>
      <c r="T1" s="245"/>
      <c r="U1" s="245" t="s">
        <v>265</v>
      </c>
      <c r="V1" s="245"/>
      <c r="W1" s="245"/>
      <c r="X1" s="245" t="s">
        <v>267</v>
      </c>
      <c r="Y1" s="247"/>
      <c r="Z1" s="247"/>
      <c r="AA1" s="245" t="s">
        <v>268</v>
      </c>
      <c r="AB1" s="247"/>
      <c r="AC1" s="247"/>
      <c r="AD1" s="245" t="s">
        <v>165</v>
      </c>
      <c r="AE1" s="245"/>
      <c r="AF1" s="245"/>
      <c r="AG1" s="245" t="s">
        <v>269</v>
      </c>
      <c r="AH1" s="245"/>
      <c r="AI1" s="245"/>
      <c r="AJ1" s="245" t="s">
        <v>270</v>
      </c>
      <c r="AK1" s="245"/>
      <c r="AL1" s="245"/>
      <c r="AM1" s="245" t="s">
        <v>166</v>
      </c>
      <c r="AN1" s="245"/>
      <c r="AO1" s="246"/>
    </row>
    <row r="2" spans="1:50" ht="8.25" customHeight="1">
      <c r="A2" s="237"/>
      <c r="B2" s="238"/>
      <c r="C2" s="239"/>
      <c r="D2" s="248" t="s">
        <v>108</v>
      </c>
      <c r="E2" s="249"/>
      <c r="F2" s="55"/>
      <c r="G2" s="56"/>
      <c r="H2" s="144" t="s">
        <v>271</v>
      </c>
      <c r="I2" s="55"/>
      <c r="J2" s="56"/>
      <c r="K2" s="144" t="s">
        <v>271</v>
      </c>
      <c r="L2" s="55"/>
      <c r="M2" s="56"/>
      <c r="N2" s="144" t="s">
        <v>271</v>
      </c>
      <c r="O2" s="55"/>
      <c r="P2" s="56"/>
      <c r="Q2" s="144" t="s">
        <v>271</v>
      </c>
      <c r="R2" s="55"/>
      <c r="S2" s="56"/>
      <c r="T2" s="144" t="s">
        <v>271</v>
      </c>
      <c r="U2" s="55"/>
      <c r="V2" s="56"/>
      <c r="W2" s="144" t="s">
        <v>271</v>
      </c>
      <c r="X2" s="55"/>
      <c r="Y2" s="56"/>
      <c r="Z2" s="144" t="s">
        <v>271</v>
      </c>
      <c r="AA2" s="55"/>
      <c r="AB2" s="56"/>
      <c r="AC2" s="144" t="s">
        <v>271</v>
      </c>
      <c r="AD2" s="55"/>
      <c r="AE2" s="56"/>
      <c r="AF2" s="144" t="s">
        <v>271</v>
      </c>
      <c r="AG2" s="55"/>
      <c r="AH2" s="56"/>
      <c r="AI2" s="144" t="s">
        <v>271</v>
      </c>
      <c r="AJ2" s="55"/>
      <c r="AK2" s="56"/>
      <c r="AL2" s="144" t="s">
        <v>271</v>
      </c>
      <c r="AM2" s="55"/>
      <c r="AN2" s="56"/>
      <c r="AO2" s="143" t="s">
        <v>271</v>
      </c>
    </row>
    <row r="3" spans="1:50" ht="28.5" customHeight="1">
      <c r="A3" s="237"/>
      <c r="B3" s="238"/>
      <c r="C3" s="239"/>
      <c r="D3" s="192"/>
      <c r="E3" s="250"/>
      <c r="F3" s="742">
        <f>94543+3389</f>
        <v>97932</v>
      </c>
      <c r="G3" s="742"/>
      <c r="H3" s="742"/>
      <c r="I3" s="742">
        <f>952264+16413</f>
        <v>968677</v>
      </c>
      <c r="J3" s="742"/>
      <c r="K3" s="742"/>
      <c r="L3" s="742">
        <f>71594+692</f>
        <v>72286</v>
      </c>
      <c r="M3" s="742"/>
      <c r="N3" s="742"/>
      <c r="O3" s="742">
        <f>646260</f>
        <v>646260</v>
      </c>
      <c r="P3" s="742"/>
      <c r="Q3" s="742"/>
      <c r="R3" s="742">
        <f>175202+3651</f>
        <v>178853</v>
      </c>
      <c r="S3" s="742"/>
      <c r="T3" s="742"/>
      <c r="U3" s="742">
        <f>267170</f>
        <v>267170</v>
      </c>
      <c r="V3" s="742"/>
      <c r="W3" s="742"/>
      <c r="X3" s="742">
        <f>920321+8968</f>
        <v>929289</v>
      </c>
      <c r="Y3" s="742"/>
      <c r="Z3" s="742"/>
      <c r="AA3" s="742">
        <f>257963+411</f>
        <v>258374</v>
      </c>
      <c r="AB3" s="742"/>
      <c r="AC3" s="742"/>
      <c r="AD3" s="742">
        <f>133427+3161</f>
        <v>136588</v>
      </c>
      <c r="AE3" s="742"/>
      <c r="AF3" s="742"/>
      <c r="AG3" s="742">
        <f>1925931+53742</f>
        <v>1979673</v>
      </c>
      <c r="AH3" s="742"/>
      <c r="AI3" s="742"/>
      <c r="AJ3" s="742">
        <v>1105559</v>
      </c>
      <c r="AK3" s="742"/>
      <c r="AL3" s="742"/>
      <c r="AM3" s="742">
        <v>340245</v>
      </c>
      <c r="AN3" s="742"/>
      <c r="AO3" s="743"/>
    </row>
    <row r="4" spans="1:50" ht="39" customHeight="1">
      <c r="A4" s="237"/>
      <c r="B4" s="238"/>
      <c r="C4" s="239"/>
      <c r="D4" s="226" t="s">
        <v>109</v>
      </c>
      <c r="E4" s="227"/>
      <c r="F4" s="742">
        <v>93530</v>
      </c>
      <c r="G4" s="742"/>
      <c r="H4" s="742"/>
      <c r="I4" s="742">
        <v>958495</v>
      </c>
      <c r="J4" s="742"/>
      <c r="K4" s="742"/>
      <c r="L4" s="742">
        <v>68415</v>
      </c>
      <c r="M4" s="742"/>
      <c r="N4" s="742"/>
      <c r="O4" s="742">
        <v>624739</v>
      </c>
      <c r="P4" s="742"/>
      <c r="Q4" s="742"/>
      <c r="R4" s="742">
        <v>175984</v>
      </c>
      <c r="S4" s="742"/>
      <c r="T4" s="742"/>
      <c r="U4" s="742">
        <v>265980</v>
      </c>
      <c r="V4" s="742"/>
      <c r="W4" s="742"/>
      <c r="X4" s="742">
        <v>942226</v>
      </c>
      <c r="Y4" s="742"/>
      <c r="Z4" s="742"/>
      <c r="AA4" s="742">
        <v>259361</v>
      </c>
      <c r="AB4" s="742"/>
      <c r="AC4" s="742"/>
      <c r="AD4" s="742">
        <v>128180</v>
      </c>
      <c r="AE4" s="742"/>
      <c r="AF4" s="742"/>
      <c r="AG4" s="742">
        <v>1954377</v>
      </c>
      <c r="AH4" s="742"/>
      <c r="AI4" s="742"/>
      <c r="AJ4" s="742">
        <v>1030197</v>
      </c>
      <c r="AK4" s="742"/>
      <c r="AL4" s="742"/>
      <c r="AM4" s="742">
        <f>190294+27466</f>
        <v>217760</v>
      </c>
      <c r="AN4" s="742"/>
      <c r="AO4" s="743"/>
    </row>
    <row r="5" spans="1:50" ht="39" customHeight="1" thickBot="1">
      <c r="A5" s="240"/>
      <c r="B5" s="241"/>
      <c r="C5" s="242"/>
      <c r="D5" s="228" t="s">
        <v>110</v>
      </c>
      <c r="E5" s="229"/>
      <c r="F5" s="744">
        <f>F3-F4</f>
        <v>4402</v>
      </c>
      <c r="G5" s="744"/>
      <c r="H5" s="744"/>
      <c r="I5" s="744">
        <f>I3-I4</f>
        <v>10182</v>
      </c>
      <c r="J5" s="744"/>
      <c r="K5" s="744"/>
      <c r="L5" s="744">
        <f>L3-L4</f>
        <v>3871</v>
      </c>
      <c r="M5" s="744"/>
      <c r="N5" s="744"/>
      <c r="O5" s="744">
        <f>O3-O4</f>
        <v>21521</v>
      </c>
      <c r="P5" s="744"/>
      <c r="Q5" s="744"/>
      <c r="R5" s="744">
        <f>R3-R4</f>
        <v>2869</v>
      </c>
      <c r="S5" s="744"/>
      <c r="T5" s="744"/>
      <c r="U5" s="744">
        <f>U3-U4</f>
        <v>1190</v>
      </c>
      <c r="V5" s="744"/>
      <c r="W5" s="744"/>
      <c r="X5" s="744">
        <f>X3-X4</f>
        <v>-12937</v>
      </c>
      <c r="Y5" s="744"/>
      <c r="Z5" s="744"/>
      <c r="AA5" s="744">
        <f>AA3-AA4</f>
        <v>-987</v>
      </c>
      <c r="AB5" s="744"/>
      <c r="AC5" s="744"/>
      <c r="AD5" s="744">
        <f>AD3-AD4</f>
        <v>8408</v>
      </c>
      <c r="AE5" s="744"/>
      <c r="AF5" s="744"/>
      <c r="AG5" s="744">
        <f>AG3-AG4</f>
        <v>25296</v>
      </c>
      <c r="AH5" s="744"/>
      <c r="AI5" s="744"/>
      <c r="AJ5" s="744">
        <f>AJ3-AJ4</f>
        <v>75362</v>
      </c>
      <c r="AK5" s="744"/>
      <c r="AL5" s="744"/>
      <c r="AM5" s="744">
        <f>AM3-AM4</f>
        <v>122485</v>
      </c>
      <c r="AN5" s="744"/>
      <c r="AO5" s="745"/>
    </row>
    <row r="7" spans="1:50" ht="27.75" customHeight="1" thickBot="1">
      <c r="A7" s="54" t="s">
        <v>464</v>
      </c>
    </row>
    <row r="8" spans="1:50" ht="33.950000000000003" customHeight="1">
      <c r="A8" s="230" t="s">
        <v>97</v>
      </c>
      <c r="B8" s="214"/>
      <c r="C8" s="214"/>
      <c r="D8" s="214"/>
      <c r="E8" s="215"/>
      <c r="F8" s="213" t="s">
        <v>114</v>
      </c>
      <c r="G8" s="214"/>
      <c r="H8" s="214"/>
      <c r="I8" s="214"/>
      <c r="J8" s="214"/>
      <c r="K8" s="215"/>
      <c r="L8" s="179" t="s">
        <v>115</v>
      </c>
      <c r="M8" s="180"/>
      <c r="N8" s="180"/>
      <c r="O8" s="180"/>
      <c r="P8" s="180"/>
      <c r="Q8" s="180"/>
      <c r="R8" s="180"/>
      <c r="S8" s="214"/>
      <c r="T8" s="214"/>
      <c r="U8" s="214"/>
      <c r="V8" s="214"/>
      <c r="W8" s="215"/>
      <c r="X8" s="179" t="s">
        <v>116</v>
      </c>
      <c r="Y8" s="180"/>
      <c r="Z8" s="180"/>
      <c r="AA8" s="180"/>
      <c r="AB8" s="180"/>
      <c r="AC8" s="180"/>
      <c r="AD8" s="180"/>
      <c r="AE8" s="180"/>
      <c r="AF8" s="180"/>
      <c r="AG8" s="180"/>
      <c r="AH8" s="180"/>
      <c r="AI8" s="181"/>
      <c r="AJ8" s="179" t="s">
        <v>100</v>
      </c>
      <c r="AK8" s="180"/>
      <c r="AL8" s="180"/>
      <c r="AM8" s="180"/>
      <c r="AN8" s="180"/>
      <c r="AO8" s="222"/>
    </row>
    <row r="9" spans="1:50" s="63" customFormat="1" ht="8.4499999999999993" customHeight="1">
      <c r="A9" s="57"/>
      <c r="B9" s="56"/>
      <c r="C9" s="56"/>
      <c r="D9" s="56"/>
      <c r="E9" s="58"/>
      <c r="F9" s="55"/>
      <c r="G9" s="56"/>
      <c r="H9" s="56"/>
      <c r="I9" s="56"/>
      <c r="J9" s="56"/>
      <c r="K9" s="144" t="s">
        <v>271</v>
      </c>
      <c r="L9" s="55"/>
      <c r="M9" s="56"/>
      <c r="N9" s="56"/>
      <c r="O9" s="56"/>
      <c r="P9" s="56"/>
      <c r="Q9" s="56"/>
      <c r="R9" s="58"/>
      <c r="S9" s="59"/>
      <c r="T9" s="60"/>
      <c r="U9" s="60"/>
      <c r="V9" s="60"/>
      <c r="W9" s="61" t="s">
        <v>386</v>
      </c>
      <c r="X9" s="55"/>
      <c r="Y9" s="56"/>
      <c r="Z9" s="56"/>
      <c r="AA9" s="56"/>
      <c r="AB9" s="56"/>
      <c r="AC9" s="56"/>
      <c r="AD9" s="56"/>
      <c r="AE9" s="56"/>
      <c r="AF9" s="56"/>
      <c r="AG9" s="56"/>
      <c r="AH9" s="56"/>
      <c r="AI9" s="58"/>
      <c r="AJ9" s="59"/>
      <c r="AK9" s="60"/>
      <c r="AL9" s="60"/>
      <c r="AM9" s="60"/>
      <c r="AN9" s="60"/>
      <c r="AO9" s="62"/>
    </row>
    <row r="10" spans="1:50" ht="30.75" customHeight="1">
      <c r="A10" s="231" t="s">
        <v>101</v>
      </c>
      <c r="B10" s="232"/>
      <c r="C10" s="232"/>
      <c r="D10" s="232"/>
      <c r="E10" s="233"/>
      <c r="F10" s="746">
        <f>'６給与費明細書(1)'!L50</f>
        <v>49008</v>
      </c>
      <c r="G10" s="747"/>
      <c r="H10" s="747"/>
      <c r="I10" s="747"/>
      <c r="J10" s="747"/>
      <c r="K10" s="748"/>
      <c r="L10" s="216" t="s">
        <v>460</v>
      </c>
      <c r="M10" s="217"/>
      <c r="N10" s="217"/>
      <c r="O10" s="217"/>
      <c r="P10" s="217"/>
      <c r="Q10" s="217"/>
      <c r="R10" s="218"/>
      <c r="S10" s="749">
        <f>'６給与費明細書(1)'!L35*0.01732</f>
        <v>100086.49511999999</v>
      </c>
      <c r="T10" s="750"/>
      <c r="U10" s="750"/>
      <c r="V10" s="750"/>
      <c r="W10" s="751"/>
      <c r="X10" s="150" t="s">
        <v>633</v>
      </c>
      <c r="Y10" s="150"/>
      <c r="Z10" s="150"/>
      <c r="AA10" s="150"/>
      <c r="AB10" s="151"/>
      <c r="AC10" s="151"/>
      <c r="AD10" s="151"/>
      <c r="AE10" s="151"/>
      <c r="AF10" s="151"/>
      <c r="AG10" s="151"/>
      <c r="AH10" s="151"/>
      <c r="AI10" s="152"/>
      <c r="AJ10" s="64"/>
      <c r="AK10" s="65"/>
      <c r="AL10" s="65"/>
      <c r="AM10" s="65"/>
      <c r="AN10" s="65"/>
      <c r="AO10" s="66"/>
    </row>
    <row r="11" spans="1:50" ht="36" customHeight="1">
      <c r="A11" s="147"/>
      <c r="B11" s="148"/>
      <c r="C11" s="148"/>
      <c r="D11" s="148"/>
      <c r="E11" s="149"/>
      <c r="F11" s="133"/>
      <c r="G11" s="134"/>
      <c r="H11" s="134"/>
      <c r="I11" s="134"/>
      <c r="J11" s="134"/>
      <c r="K11" s="135"/>
      <c r="L11" s="219" t="s">
        <v>625</v>
      </c>
      <c r="M11" s="220"/>
      <c r="N11" s="220"/>
      <c r="O11" s="220"/>
      <c r="P11" s="220"/>
      <c r="Q11" s="220"/>
      <c r="R11" s="221"/>
      <c r="S11" s="752">
        <v>10406</v>
      </c>
      <c r="T11" s="753"/>
      <c r="U11" s="753"/>
      <c r="V11" s="753"/>
      <c r="W11" s="754"/>
      <c r="X11" s="153" t="s">
        <v>624</v>
      </c>
      <c r="Y11" s="154"/>
      <c r="Z11" s="154"/>
      <c r="AA11" s="154"/>
      <c r="AB11" s="154"/>
      <c r="AC11" s="154"/>
      <c r="AD11" s="154"/>
      <c r="AE11" s="154"/>
      <c r="AF11" s="154"/>
      <c r="AG11" s="154"/>
      <c r="AH11" s="154"/>
      <c r="AI11" s="155"/>
      <c r="AJ11" s="64"/>
      <c r="AK11" s="65"/>
      <c r="AL11" s="65"/>
      <c r="AM11" s="65"/>
      <c r="AN11" s="65"/>
      <c r="AO11" s="66"/>
    </row>
    <row r="12" spans="1:50" ht="36" customHeight="1">
      <c r="A12" s="106"/>
      <c r="B12" s="65"/>
      <c r="C12" s="65"/>
      <c r="D12" s="65"/>
      <c r="E12" s="107"/>
      <c r="F12" s="64"/>
      <c r="G12" s="65"/>
      <c r="H12" s="108"/>
      <c r="I12" s="108"/>
      <c r="J12" s="108"/>
      <c r="K12" s="109"/>
      <c r="L12" s="219" t="s">
        <v>387</v>
      </c>
      <c r="M12" s="220"/>
      <c r="N12" s="220"/>
      <c r="O12" s="220"/>
      <c r="P12" s="220"/>
      <c r="Q12" s="220"/>
      <c r="R12" s="221"/>
      <c r="S12" s="752">
        <f>F10-S10-S11</f>
        <v>-61484.495119999992</v>
      </c>
      <c r="T12" s="753"/>
      <c r="U12" s="753"/>
      <c r="V12" s="753"/>
      <c r="W12" s="754"/>
      <c r="X12" s="153"/>
      <c r="Y12" s="154"/>
      <c r="Z12" s="154"/>
      <c r="AA12" s="154"/>
      <c r="AB12" s="154"/>
      <c r="AC12" s="154"/>
      <c r="AD12" s="154"/>
      <c r="AE12" s="154"/>
      <c r="AF12" s="154"/>
      <c r="AG12" s="154"/>
      <c r="AH12" s="154"/>
      <c r="AI12" s="155"/>
      <c r="AJ12" s="67"/>
      <c r="AK12" s="68"/>
      <c r="AL12" s="68"/>
      <c r="AM12" s="68"/>
      <c r="AN12" s="68"/>
      <c r="AO12" s="69"/>
    </row>
    <row r="13" spans="1:50" ht="36" customHeight="1">
      <c r="A13" s="223" t="s">
        <v>456</v>
      </c>
      <c r="B13" s="224"/>
      <c r="C13" s="224"/>
      <c r="D13" s="224"/>
      <c r="E13" s="225"/>
      <c r="F13" s="755">
        <f>'６給与費明細書(1)'!R50</f>
        <v>261662</v>
      </c>
      <c r="G13" s="756"/>
      <c r="H13" s="756"/>
      <c r="I13" s="756"/>
      <c r="J13" s="756"/>
      <c r="K13" s="757"/>
      <c r="L13" s="219" t="s">
        <v>627</v>
      </c>
      <c r="M13" s="220"/>
      <c r="N13" s="220"/>
      <c r="O13" s="220"/>
      <c r="P13" s="220"/>
      <c r="Q13" s="220"/>
      <c r="R13" s="221"/>
      <c r="S13" s="752">
        <v>5923</v>
      </c>
      <c r="T13" s="753"/>
      <c r="U13" s="753"/>
      <c r="V13" s="753"/>
      <c r="W13" s="754"/>
      <c r="X13" s="758" t="s">
        <v>634</v>
      </c>
      <c r="Y13" s="759"/>
      <c r="Z13" s="759"/>
      <c r="AA13" s="759"/>
      <c r="AB13" s="759"/>
      <c r="AC13" s="759"/>
      <c r="AD13" s="759"/>
      <c r="AE13" s="759"/>
      <c r="AF13" s="759"/>
      <c r="AG13" s="759"/>
      <c r="AH13" s="759"/>
      <c r="AI13" s="760"/>
      <c r="AJ13" s="67"/>
      <c r="AK13" s="68"/>
      <c r="AL13" s="68"/>
      <c r="AM13" s="68"/>
      <c r="AN13" s="68"/>
      <c r="AO13" s="69"/>
    </row>
    <row r="14" spans="1:50" ht="36" customHeight="1" thickBot="1">
      <c r="A14" s="70"/>
      <c r="B14" s="71"/>
      <c r="C14" s="71"/>
      <c r="D14" s="71"/>
      <c r="E14" s="72"/>
      <c r="F14" s="73"/>
      <c r="G14" s="71"/>
      <c r="H14" s="71"/>
      <c r="I14" s="71"/>
      <c r="J14" s="71"/>
      <c r="K14" s="72"/>
      <c r="L14" s="210" t="s">
        <v>388</v>
      </c>
      <c r="M14" s="211"/>
      <c r="N14" s="211"/>
      <c r="O14" s="211"/>
      <c r="P14" s="211"/>
      <c r="Q14" s="211"/>
      <c r="R14" s="212"/>
      <c r="S14" s="761">
        <f>F13-S13</f>
        <v>255739</v>
      </c>
      <c r="T14" s="762"/>
      <c r="U14" s="762"/>
      <c r="V14" s="762"/>
      <c r="W14" s="763"/>
      <c r="X14" s="156"/>
      <c r="Y14" s="157"/>
      <c r="Z14" s="157"/>
      <c r="AA14" s="157"/>
      <c r="AB14" s="157"/>
      <c r="AC14" s="157"/>
      <c r="AD14" s="157"/>
      <c r="AE14" s="157"/>
      <c r="AF14" s="157"/>
      <c r="AG14" s="157"/>
      <c r="AH14" s="157"/>
      <c r="AI14" s="158"/>
      <c r="AJ14" s="74"/>
      <c r="AK14" s="75"/>
      <c r="AL14" s="75"/>
      <c r="AM14" s="75"/>
      <c r="AN14" s="75"/>
      <c r="AO14" s="76"/>
    </row>
    <row r="15" spans="1:50" s="80" customFormat="1" ht="4.5" customHeight="1">
      <c r="A15" s="148"/>
      <c r="B15" s="148"/>
      <c r="C15" s="148"/>
      <c r="D15" s="148"/>
      <c r="E15" s="148"/>
      <c r="F15" s="77"/>
      <c r="G15" s="77"/>
      <c r="H15" s="77"/>
      <c r="I15" s="77"/>
      <c r="J15" s="77"/>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9"/>
      <c r="AV15" s="79"/>
      <c r="AW15" s="79"/>
      <c r="AX15" s="79"/>
    </row>
  </sheetData>
  <mergeCells count="73">
    <mergeCell ref="I3:K3"/>
    <mergeCell ref="L3:N3"/>
    <mergeCell ref="X1:Z1"/>
    <mergeCell ref="D2:E3"/>
    <mergeCell ref="I1:K1"/>
    <mergeCell ref="L1:N1"/>
    <mergeCell ref="F3:H3"/>
    <mergeCell ref="U3:W3"/>
    <mergeCell ref="F1:H1"/>
    <mergeCell ref="AM1:AO1"/>
    <mergeCell ref="O3:Q3"/>
    <mergeCell ref="R3:T3"/>
    <mergeCell ref="X3:Z3"/>
    <mergeCell ref="O1:Q1"/>
    <mergeCell ref="R1:T1"/>
    <mergeCell ref="U1:W1"/>
    <mergeCell ref="AA3:AC3"/>
    <mergeCell ref="AD3:AF3"/>
    <mergeCell ref="AG3:AI3"/>
    <mergeCell ref="AJ3:AL3"/>
    <mergeCell ref="AM3:AO3"/>
    <mergeCell ref="AD1:AF1"/>
    <mergeCell ref="AG1:AI1"/>
    <mergeCell ref="AJ1:AL1"/>
    <mergeCell ref="AA1:AC1"/>
    <mergeCell ref="A13:E13"/>
    <mergeCell ref="O4:Q4"/>
    <mergeCell ref="R4:T4"/>
    <mergeCell ref="U4:W4"/>
    <mergeCell ref="D4:E4"/>
    <mergeCell ref="D5:E5"/>
    <mergeCell ref="F4:H4"/>
    <mergeCell ref="I4:K4"/>
    <mergeCell ref="L4:N4"/>
    <mergeCell ref="U5:W5"/>
    <mergeCell ref="L13:R13"/>
    <mergeCell ref="A8:E8"/>
    <mergeCell ref="A10:E10"/>
    <mergeCell ref="A1:C5"/>
    <mergeCell ref="L8:W8"/>
    <mergeCell ref="D1:E1"/>
    <mergeCell ref="L10:R10"/>
    <mergeCell ref="L12:R12"/>
    <mergeCell ref="AG4:AI4"/>
    <mergeCell ref="AJ4:AL4"/>
    <mergeCell ref="AM4:AO4"/>
    <mergeCell ref="AD5:AF5"/>
    <mergeCell ref="AG5:AI5"/>
    <mergeCell ref="X5:Z5"/>
    <mergeCell ref="AA5:AC5"/>
    <mergeCell ref="AJ5:AL5"/>
    <mergeCell ref="AD4:AF4"/>
    <mergeCell ref="AM5:AO5"/>
    <mergeCell ref="X4:Z4"/>
    <mergeCell ref="AA4:AC4"/>
    <mergeCell ref="AJ8:AO8"/>
    <mergeCell ref="X8:AI8"/>
    <mergeCell ref="X13:AI13"/>
    <mergeCell ref="L14:R14"/>
    <mergeCell ref="F5:H5"/>
    <mergeCell ref="I5:K5"/>
    <mergeCell ref="L5:N5"/>
    <mergeCell ref="O5:Q5"/>
    <mergeCell ref="R5:T5"/>
    <mergeCell ref="F10:K10"/>
    <mergeCell ref="F13:K13"/>
    <mergeCell ref="S10:W10"/>
    <mergeCell ref="S12:W12"/>
    <mergeCell ref="S13:W13"/>
    <mergeCell ref="S14:W14"/>
    <mergeCell ref="F8:K8"/>
    <mergeCell ref="L11:R11"/>
    <mergeCell ref="S11:W11"/>
  </mergeCells>
  <phoneticPr fontId="4"/>
  <printOptions horizontalCentered="1"/>
  <pageMargins left="0.39370078740157483" right="0.39370078740157483" top="0.78740157480314965" bottom="0.59055118110236227" header="0.51181102362204722" footer="0.51181102362204722"/>
  <pageSetup paperSize="9" scale="94"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
  <sheetViews>
    <sheetView view="pageBreakPreview" zoomScaleNormal="100" zoomScaleSheetLayoutView="100" workbookViewId="0"/>
  </sheetViews>
  <sheetFormatPr defaultColWidth="2.625" defaultRowHeight="13.5"/>
  <cols>
    <col min="1" max="7" width="2.625" style="35" customWidth="1"/>
    <col min="8" max="256" width="2.625" style="35"/>
    <col min="257" max="257" width="5.625" style="35" customWidth="1"/>
    <col min="258" max="261" width="2.625" style="35" customWidth="1"/>
    <col min="262" max="263" width="1.625" style="35" customWidth="1"/>
    <col min="264" max="512" width="2.625" style="35"/>
    <col min="513" max="513" width="5.625" style="35" customWidth="1"/>
    <col min="514" max="517" width="2.625" style="35" customWidth="1"/>
    <col min="518" max="519" width="1.625" style="35" customWidth="1"/>
    <col min="520" max="768" width="2.625" style="35"/>
    <col min="769" max="769" width="5.625" style="35" customWidth="1"/>
    <col min="770" max="773" width="2.625" style="35" customWidth="1"/>
    <col min="774" max="775" width="1.625" style="35" customWidth="1"/>
    <col min="776" max="1024" width="2.625" style="35"/>
    <col min="1025" max="1025" width="5.625" style="35" customWidth="1"/>
    <col min="1026" max="1029" width="2.625" style="35" customWidth="1"/>
    <col min="1030" max="1031" width="1.625" style="35" customWidth="1"/>
    <col min="1032" max="1280" width="2.625" style="35"/>
    <col min="1281" max="1281" width="5.625" style="35" customWidth="1"/>
    <col min="1282" max="1285" width="2.625" style="35" customWidth="1"/>
    <col min="1286" max="1287" width="1.625" style="35" customWidth="1"/>
    <col min="1288" max="1536" width="2.625" style="35"/>
    <col min="1537" max="1537" width="5.625" style="35" customWidth="1"/>
    <col min="1538" max="1541" width="2.625" style="35" customWidth="1"/>
    <col min="1542" max="1543" width="1.625" style="35" customWidth="1"/>
    <col min="1544" max="1792" width="2.625" style="35"/>
    <col min="1793" max="1793" width="5.625" style="35" customWidth="1"/>
    <col min="1794" max="1797" width="2.625" style="35" customWidth="1"/>
    <col min="1798" max="1799" width="1.625" style="35" customWidth="1"/>
    <col min="1800" max="2048" width="2.625" style="35"/>
    <col min="2049" max="2049" width="5.625" style="35" customWidth="1"/>
    <col min="2050" max="2053" width="2.625" style="35" customWidth="1"/>
    <col min="2054" max="2055" width="1.625" style="35" customWidth="1"/>
    <col min="2056" max="2304" width="2.625" style="35"/>
    <col min="2305" max="2305" width="5.625" style="35" customWidth="1"/>
    <col min="2306" max="2309" width="2.625" style="35" customWidth="1"/>
    <col min="2310" max="2311" width="1.625" style="35" customWidth="1"/>
    <col min="2312" max="2560" width="2.625" style="35"/>
    <col min="2561" max="2561" width="5.625" style="35" customWidth="1"/>
    <col min="2562" max="2565" width="2.625" style="35" customWidth="1"/>
    <col min="2566" max="2567" width="1.625" style="35" customWidth="1"/>
    <col min="2568" max="2816" width="2.625" style="35"/>
    <col min="2817" max="2817" width="5.625" style="35" customWidth="1"/>
    <col min="2818" max="2821" width="2.625" style="35" customWidth="1"/>
    <col min="2822" max="2823" width="1.625" style="35" customWidth="1"/>
    <col min="2824" max="3072" width="2.625" style="35"/>
    <col min="3073" max="3073" width="5.625" style="35" customWidth="1"/>
    <col min="3074" max="3077" width="2.625" style="35" customWidth="1"/>
    <col min="3078" max="3079" width="1.625" style="35" customWidth="1"/>
    <col min="3080" max="3328" width="2.625" style="35"/>
    <col min="3329" max="3329" width="5.625" style="35" customWidth="1"/>
    <col min="3330" max="3333" width="2.625" style="35" customWidth="1"/>
    <col min="3334" max="3335" width="1.625" style="35" customWidth="1"/>
    <col min="3336" max="3584" width="2.625" style="35"/>
    <col min="3585" max="3585" width="5.625" style="35" customWidth="1"/>
    <col min="3586" max="3589" width="2.625" style="35" customWidth="1"/>
    <col min="3590" max="3591" width="1.625" style="35" customWidth="1"/>
    <col min="3592" max="3840" width="2.625" style="35"/>
    <col min="3841" max="3841" width="5.625" style="35" customWidth="1"/>
    <col min="3842" max="3845" width="2.625" style="35" customWidth="1"/>
    <col min="3846" max="3847" width="1.625" style="35" customWidth="1"/>
    <col min="3848" max="4096" width="2.625" style="35"/>
    <col min="4097" max="4097" width="5.625" style="35" customWidth="1"/>
    <col min="4098" max="4101" width="2.625" style="35" customWidth="1"/>
    <col min="4102" max="4103" width="1.625" style="35" customWidth="1"/>
    <col min="4104" max="4352" width="2.625" style="35"/>
    <col min="4353" max="4353" width="5.625" style="35" customWidth="1"/>
    <col min="4354" max="4357" width="2.625" style="35" customWidth="1"/>
    <col min="4358" max="4359" width="1.625" style="35" customWidth="1"/>
    <col min="4360" max="4608" width="2.625" style="35"/>
    <col min="4609" max="4609" width="5.625" style="35" customWidth="1"/>
    <col min="4610" max="4613" width="2.625" style="35" customWidth="1"/>
    <col min="4614" max="4615" width="1.625" style="35" customWidth="1"/>
    <col min="4616" max="4864" width="2.625" style="35"/>
    <col min="4865" max="4865" width="5.625" style="35" customWidth="1"/>
    <col min="4866" max="4869" width="2.625" style="35" customWidth="1"/>
    <col min="4870" max="4871" width="1.625" style="35" customWidth="1"/>
    <col min="4872" max="5120" width="2.625" style="35"/>
    <col min="5121" max="5121" width="5.625" style="35" customWidth="1"/>
    <col min="5122" max="5125" width="2.625" style="35" customWidth="1"/>
    <col min="5126" max="5127" width="1.625" style="35" customWidth="1"/>
    <col min="5128" max="5376" width="2.625" style="35"/>
    <col min="5377" max="5377" width="5.625" style="35" customWidth="1"/>
    <col min="5378" max="5381" width="2.625" style="35" customWidth="1"/>
    <col min="5382" max="5383" width="1.625" style="35" customWidth="1"/>
    <col min="5384" max="5632" width="2.625" style="35"/>
    <col min="5633" max="5633" width="5.625" style="35" customWidth="1"/>
    <col min="5634" max="5637" width="2.625" style="35" customWidth="1"/>
    <col min="5638" max="5639" width="1.625" style="35" customWidth="1"/>
    <col min="5640" max="5888" width="2.625" style="35"/>
    <col min="5889" max="5889" width="5.625" style="35" customWidth="1"/>
    <col min="5890" max="5893" width="2.625" style="35" customWidth="1"/>
    <col min="5894" max="5895" width="1.625" style="35" customWidth="1"/>
    <col min="5896" max="6144" width="2.625" style="35"/>
    <col min="6145" max="6145" width="5.625" style="35" customWidth="1"/>
    <col min="6146" max="6149" width="2.625" style="35" customWidth="1"/>
    <col min="6150" max="6151" width="1.625" style="35" customWidth="1"/>
    <col min="6152" max="6400" width="2.625" style="35"/>
    <col min="6401" max="6401" width="5.625" style="35" customWidth="1"/>
    <col min="6402" max="6405" width="2.625" style="35" customWidth="1"/>
    <col min="6406" max="6407" width="1.625" style="35" customWidth="1"/>
    <col min="6408" max="6656" width="2.625" style="35"/>
    <col min="6657" max="6657" width="5.625" style="35" customWidth="1"/>
    <col min="6658" max="6661" width="2.625" style="35" customWidth="1"/>
    <col min="6662" max="6663" width="1.625" style="35" customWidth="1"/>
    <col min="6664" max="6912" width="2.625" style="35"/>
    <col min="6913" max="6913" width="5.625" style="35" customWidth="1"/>
    <col min="6914" max="6917" width="2.625" style="35" customWidth="1"/>
    <col min="6918" max="6919" width="1.625" style="35" customWidth="1"/>
    <col min="6920" max="7168" width="2.625" style="35"/>
    <col min="7169" max="7169" width="5.625" style="35" customWidth="1"/>
    <col min="7170" max="7173" width="2.625" style="35" customWidth="1"/>
    <col min="7174" max="7175" width="1.625" style="35" customWidth="1"/>
    <col min="7176" max="7424" width="2.625" style="35"/>
    <col min="7425" max="7425" width="5.625" style="35" customWidth="1"/>
    <col min="7426" max="7429" width="2.625" style="35" customWidth="1"/>
    <col min="7430" max="7431" width="1.625" style="35" customWidth="1"/>
    <col min="7432" max="7680" width="2.625" style="35"/>
    <col min="7681" max="7681" width="5.625" style="35" customWidth="1"/>
    <col min="7682" max="7685" width="2.625" style="35" customWidth="1"/>
    <col min="7686" max="7687" width="1.625" style="35" customWidth="1"/>
    <col min="7688" max="7936" width="2.625" style="35"/>
    <col min="7937" max="7937" width="5.625" style="35" customWidth="1"/>
    <col min="7938" max="7941" width="2.625" style="35" customWidth="1"/>
    <col min="7942" max="7943" width="1.625" style="35" customWidth="1"/>
    <col min="7944" max="8192" width="2.625" style="35"/>
    <col min="8193" max="8193" width="5.625" style="35" customWidth="1"/>
    <col min="8194" max="8197" width="2.625" style="35" customWidth="1"/>
    <col min="8198" max="8199" width="1.625" style="35" customWidth="1"/>
    <col min="8200" max="8448" width="2.625" style="35"/>
    <col min="8449" max="8449" width="5.625" style="35" customWidth="1"/>
    <col min="8450" max="8453" width="2.625" style="35" customWidth="1"/>
    <col min="8454" max="8455" width="1.625" style="35" customWidth="1"/>
    <col min="8456" max="8704" width="2.625" style="35"/>
    <col min="8705" max="8705" width="5.625" style="35" customWidth="1"/>
    <col min="8706" max="8709" width="2.625" style="35" customWidth="1"/>
    <col min="8710" max="8711" width="1.625" style="35" customWidth="1"/>
    <col min="8712" max="8960" width="2.625" style="35"/>
    <col min="8961" max="8961" width="5.625" style="35" customWidth="1"/>
    <col min="8962" max="8965" width="2.625" style="35" customWidth="1"/>
    <col min="8966" max="8967" width="1.625" style="35" customWidth="1"/>
    <col min="8968" max="9216" width="2.625" style="35"/>
    <col min="9217" max="9217" width="5.625" style="35" customWidth="1"/>
    <col min="9218" max="9221" width="2.625" style="35" customWidth="1"/>
    <col min="9222" max="9223" width="1.625" style="35" customWidth="1"/>
    <col min="9224" max="9472" width="2.625" style="35"/>
    <col min="9473" max="9473" width="5.625" style="35" customWidth="1"/>
    <col min="9474" max="9477" width="2.625" style="35" customWidth="1"/>
    <col min="9478" max="9479" width="1.625" style="35" customWidth="1"/>
    <col min="9480" max="9728" width="2.625" style="35"/>
    <col min="9729" max="9729" width="5.625" style="35" customWidth="1"/>
    <col min="9730" max="9733" width="2.625" style="35" customWidth="1"/>
    <col min="9734" max="9735" width="1.625" style="35" customWidth="1"/>
    <col min="9736" max="9984" width="2.625" style="35"/>
    <col min="9985" max="9985" width="5.625" style="35" customWidth="1"/>
    <col min="9986" max="9989" width="2.625" style="35" customWidth="1"/>
    <col min="9990" max="9991" width="1.625" style="35" customWidth="1"/>
    <col min="9992" max="10240" width="2.625" style="35"/>
    <col min="10241" max="10241" width="5.625" style="35" customWidth="1"/>
    <col min="10242" max="10245" width="2.625" style="35" customWidth="1"/>
    <col min="10246" max="10247" width="1.625" style="35" customWidth="1"/>
    <col min="10248" max="10496" width="2.625" style="35"/>
    <col min="10497" max="10497" width="5.625" style="35" customWidth="1"/>
    <col min="10498" max="10501" width="2.625" style="35" customWidth="1"/>
    <col min="10502" max="10503" width="1.625" style="35" customWidth="1"/>
    <col min="10504" max="10752" width="2.625" style="35"/>
    <col min="10753" max="10753" width="5.625" style="35" customWidth="1"/>
    <col min="10754" max="10757" width="2.625" style="35" customWidth="1"/>
    <col min="10758" max="10759" width="1.625" style="35" customWidth="1"/>
    <col min="10760" max="11008" width="2.625" style="35"/>
    <col min="11009" max="11009" width="5.625" style="35" customWidth="1"/>
    <col min="11010" max="11013" width="2.625" style="35" customWidth="1"/>
    <col min="11014" max="11015" width="1.625" style="35" customWidth="1"/>
    <col min="11016" max="11264" width="2.625" style="35"/>
    <col min="11265" max="11265" width="5.625" style="35" customWidth="1"/>
    <col min="11266" max="11269" width="2.625" style="35" customWidth="1"/>
    <col min="11270" max="11271" width="1.625" style="35" customWidth="1"/>
    <col min="11272" max="11520" width="2.625" style="35"/>
    <col min="11521" max="11521" width="5.625" style="35" customWidth="1"/>
    <col min="11522" max="11525" width="2.625" style="35" customWidth="1"/>
    <col min="11526" max="11527" width="1.625" style="35" customWidth="1"/>
    <col min="11528" max="11776" width="2.625" style="35"/>
    <col min="11777" max="11777" width="5.625" style="35" customWidth="1"/>
    <col min="11778" max="11781" width="2.625" style="35" customWidth="1"/>
    <col min="11782" max="11783" width="1.625" style="35" customWidth="1"/>
    <col min="11784" max="12032" width="2.625" style="35"/>
    <col min="12033" max="12033" width="5.625" style="35" customWidth="1"/>
    <col min="12034" max="12037" width="2.625" style="35" customWidth="1"/>
    <col min="12038" max="12039" width="1.625" style="35" customWidth="1"/>
    <col min="12040" max="12288" width="2.625" style="35"/>
    <col min="12289" max="12289" width="5.625" style="35" customWidth="1"/>
    <col min="12290" max="12293" width="2.625" style="35" customWidth="1"/>
    <col min="12294" max="12295" width="1.625" style="35" customWidth="1"/>
    <col min="12296" max="12544" width="2.625" style="35"/>
    <col min="12545" max="12545" width="5.625" style="35" customWidth="1"/>
    <col min="12546" max="12549" width="2.625" style="35" customWidth="1"/>
    <col min="12550" max="12551" width="1.625" style="35" customWidth="1"/>
    <col min="12552" max="12800" width="2.625" style="35"/>
    <col min="12801" max="12801" width="5.625" style="35" customWidth="1"/>
    <col min="12802" max="12805" width="2.625" style="35" customWidth="1"/>
    <col min="12806" max="12807" width="1.625" style="35" customWidth="1"/>
    <col min="12808" max="13056" width="2.625" style="35"/>
    <col min="13057" max="13057" width="5.625" style="35" customWidth="1"/>
    <col min="13058" max="13061" width="2.625" style="35" customWidth="1"/>
    <col min="13062" max="13063" width="1.625" style="35" customWidth="1"/>
    <col min="13064" max="13312" width="2.625" style="35"/>
    <col min="13313" max="13313" width="5.625" style="35" customWidth="1"/>
    <col min="13314" max="13317" width="2.625" style="35" customWidth="1"/>
    <col min="13318" max="13319" width="1.625" style="35" customWidth="1"/>
    <col min="13320" max="13568" width="2.625" style="35"/>
    <col min="13569" max="13569" width="5.625" style="35" customWidth="1"/>
    <col min="13570" max="13573" width="2.625" style="35" customWidth="1"/>
    <col min="13574" max="13575" width="1.625" style="35" customWidth="1"/>
    <col min="13576" max="13824" width="2.625" style="35"/>
    <col min="13825" max="13825" width="5.625" style="35" customWidth="1"/>
    <col min="13826" max="13829" width="2.625" style="35" customWidth="1"/>
    <col min="13830" max="13831" width="1.625" style="35" customWidth="1"/>
    <col min="13832" max="14080" width="2.625" style="35"/>
    <col min="14081" max="14081" width="5.625" style="35" customWidth="1"/>
    <col min="14082" max="14085" width="2.625" style="35" customWidth="1"/>
    <col min="14086" max="14087" width="1.625" style="35" customWidth="1"/>
    <col min="14088" max="14336" width="2.625" style="35"/>
    <col min="14337" max="14337" width="5.625" style="35" customWidth="1"/>
    <col min="14338" max="14341" width="2.625" style="35" customWidth="1"/>
    <col min="14342" max="14343" width="1.625" style="35" customWidth="1"/>
    <col min="14344" max="14592" width="2.625" style="35"/>
    <col min="14593" max="14593" width="5.625" style="35" customWidth="1"/>
    <col min="14594" max="14597" width="2.625" style="35" customWidth="1"/>
    <col min="14598" max="14599" width="1.625" style="35" customWidth="1"/>
    <col min="14600" max="14848" width="2.625" style="35"/>
    <col min="14849" max="14849" width="5.625" style="35" customWidth="1"/>
    <col min="14850" max="14853" width="2.625" style="35" customWidth="1"/>
    <col min="14854" max="14855" width="1.625" style="35" customWidth="1"/>
    <col min="14856" max="15104" width="2.625" style="35"/>
    <col min="15105" max="15105" width="5.625" style="35" customWidth="1"/>
    <col min="15106" max="15109" width="2.625" style="35" customWidth="1"/>
    <col min="15110" max="15111" width="1.625" style="35" customWidth="1"/>
    <col min="15112" max="15360" width="2.625" style="35"/>
    <col min="15361" max="15361" width="5.625" style="35" customWidth="1"/>
    <col min="15362" max="15365" width="2.625" style="35" customWidth="1"/>
    <col min="15366" max="15367" width="1.625" style="35" customWidth="1"/>
    <col min="15368" max="15616" width="2.625" style="35"/>
    <col min="15617" max="15617" width="5.625" style="35" customWidth="1"/>
    <col min="15618" max="15621" width="2.625" style="35" customWidth="1"/>
    <col min="15622" max="15623" width="1.625" style="35" customWidth="1"/>
    <col min="15624" max="15872" width="2.625" style="35"/>
    <col min="15873" max="15873" width="5.625" style="35" customWidth="1"/>
    <col min="15874" max="15877" width="2.625" style="35" customWidth="1"/>
    <col min="15878" max="15879" width="1.625" style="35" customWidth="1"/>
    <col min="15880" max="16128" width="2.625" style="35"/>
    <col min="16129" max="16129" width="5.625" style="35" customWidth="1"/>
    <col min="16130" max="16133" width="2.625" style="35" customWidth="1"/>
    <col min="16134" max="16135" width="1.625" style="35" customWidth="1"/>
    <col min="16136" max="16384" width="2.625" style="35"/>
  </cols>
  <sheetData>
    <row r="1" spans="1:43" s="35" customFormat="1" ht="26.25" customHeight="1">
      <c r="A1" s="33" t="s">
        <v>458</v>
      </c>
    </row>
    <row r="2" spans="1:43" s="35" customFormat="1" ht="24.75" customHeight="1" thickBot="1">
      <c r="A2" s="764" t="s">
        <v>172</v>
      </c>
    </row>
    <row r="3" spans="1:43" s="35" customFormat="1" ht="36" customHeight="1">
      <c r="B3" s="765" t="s">
        <v>97</v>
      </c>
      <c r="C3" s="183"/>
      <c r="D3" s="183"/>
      <c r="E3" s="183"/>
      <c r="F3" s="183"/>
      <c r="G3" s="183"/>
      <c r="H3" s="183"/>
      <c r="I3" s="183"/>
      <c r="J3" s="183"/>
      <c r="K3" s="183"/>
      <c r="L3" s="183"/>
      <c r="M3" s="183"/>
      <c r="N3" s="183"/>
      <c r="O3" s="184"/>
      <c r="P3" s="766"/>
      <c r="Q3" s="767" t="s">
        <v>362</v>
      </c>
      <c r="R3" s="767"/>
      <c r="S3" s="767"/>
      <c r="T3" s="767"/>
      <c r="U3" s="768"/>
      <c r="V3" s="766"/>
      <c r="W3" s="767" t="s">
        <v>363</v>
      </c>
      <c r="X3" s="767"/>
      <c r="Y3" s="767"/>
      <c r="Z3" s="767"/>
      <c r="AA3" s="768"/>
      <c r="AB3" s="766"/>
      <c r="AC3" s="769" t="s">
        <v>461</v>
      </c>
      <c r="AD3" s="767"/>
      <c r="AE3" s="767"/>
      <c r="AF3" s="767"/>
      <c r="AG3" s="768"/>
      <c r="AH3" s="766"/>
      <c r="AI3" s="769" t="s">
        <v>364</v>
      </c>
      <c r="AJ3" s="767"/>
      <c r="AK3" s="767"/>
      <c r="AL3" s="767"/>
      <c r="AM3" s="770"/>
      <c r="AN3" s="110"/>
      <c r="AO3" s="110"/>
      <c r="AP3" s="110"/>
      <c r="AQ3" s="110"/>
    </row>
    <row r="4" spans="1:43" s="771" customFormat="1" ht="8.4499999999999993" customHeight="1">
      <c r="B4" s="772" t="s">
        <v>551</v>
      </c>
      <c r="C4" s="773"/>
      <c r="D4" s="773"/>
      <c r="E4" s="773"/>
      <c r="F4" s="773"/>
      <c r="G4" s="773"/>
      <c r="H4" s="773"/>
      <c r="I4" s="774"/>
      <c r="J4" s="260" t="s">
        <v>117</v>
      </c>
      <c r="K4" s="773"/>
      <c r="L4" s="773"/>
      <c r="M4" s="773"/>
      <c r="N4" s="773"/>
      <c r="O4" s="774"/>
      <c r="P4" s="59"/>
      <c r="Q4" s="60"/>
      <c r="R4" s="60"/>
      <c r="S4" s="60"/>
      <c r="T4" s="60"/>
      <c r="U4" s="61" t="s">
        <v>118</v>
      </c>
      <c r="V4" s="59"/>
      <c r="W4" s="60"/>
      <c r="X4" s="60"/>
      <c r="Y4" s="60"/>
      <c r="Z4" s="60"/>
      <c r="AA4" s="61" t="s">
        <v>118</v>
      </c>
      <c r="AB4" s="59"/>
      <c r="AC4" s="60"/>
      <c r="AD4" s="60"/>
      <c r="AE4" s="60"/>
      <c r="AF4" s="60"/>
      <c r="AG4" s="61" t="s">
        <v>118</v>
      </c>
      <c r="AH4" s="60"/>
      <c r="AI4" s="60"/>
      <c r="AJ4" s="60"/>
      <c r="AK4" s="60"/>
      <c r="AL4" s="60"/>
      <c r="AM4" s="62" t="s">
        <v>118</v>
      </c>
      <c r="AN4" s="63"/>
      <c r="AO4" s="63"/>
      <c r="AP4" s="63"/>
      <c r="AQ4" s="63"/>
    </row>
    <row r="5" spans="1:43" s="35" customFormat="1" ht="23.1" customHeight="1">
      <c r="B5" s="775"/>
      <c r="C5" s="776"/>
      <c r="D5" s="776"/>
      <c r="E5" s="776"/>
      <c r="F5" s="776"/>
      <c r="G5" s="776"/>
      <c r="H5" s="776"/>
      <c r="I5" s="777"/>
      <c r="J5" s="778"/>
      <c r="K5" s="776"/>
      <c r="L5" s="776"/>
      <c r="M5" s="776"/>
      <c r="N5" s="776"/>
      <c r="O5" s="777"/>
      <c r="P5" s="823">
        <v>313020</v>
      </c>
      <c r="Q5" s="824"/>
      <c r="R5" s="824"/>
      <c r="S5" s="824"/>
      <c r="T5" s="824"/>
      <c r="U5" s="825"/>
      <c r="V5" s="823">
        <v>419468</v>
      </c>
      <c r="W5" s="824"/>
      <c r="X5" s="824"/>
      <c r="Y5" s="824"/>
      <c r="Z5" s="824"/>
      <c r="AA5" s="825"/>
      <c r="AB5" s="823">
        <v>540684</v>
      </c>
      <c r="AC5" s="824"/>
      <c r="AD5" s="824"/>
      <c r="AE5" s="824"/>
      <c r="AF5" s="824"/>
      <c r="AG5" s="825"/>
      <c r="AH5" s="823">
        <v>289875</v>
      </c>
      <c r="AI5" s="824"/>
      <c r="AJ5" s="824"/>
      <c r="AK5" s="824"/>
      <c r="AL5" s="824"/>
      <c r="AM5" s="826"/>
      <c r="AN5" s="779"/>
      <c r="AO5" s="779"/>
      <c r="AP5" s="779"/>
      <c r="AQ5" s="779"/>
    </row>
    <row r="6" spans="1:43" s="771" customFormat="1" ht="8.1" customHeight="1">
      <c r="B6" s="775"/>
      <c r="C6" s="776"/>
      <c r="D6" s="776"/>
      <c r="E6" s="776"/>
      <c r="F6" s="776"/>
      <c r="G6" s="776"/>
      <c r="H6" s="776"/>
      <c r="I6" s="777"/>
      <c r="J6" s="780"/>
      <c r="K6" s="781"/>
      <c r="L6" s="781"/>
      <c r="M6" s="781"/>
      <c r="N6" s="781"/>
      <c r="O6" s="782"/>
      <c r="P6" s="827"/>
      <c r="Q6" s="63"/>
      <c r="R6" s="63"/>
      <c r="S6" s="63"/>
      <c r="T6" s="63"/>
      <c r="U6" s="828"/>
      <c r="V6" s="827"/>
      <c r="W6" s="63"/>
      <c r="X6" s="63"/>
      <c r="Y6" s="63"/>
      <c r="Z6" s="63"/>
      <c r="AA6" s="828"/>
      <c r="AB6" s="827"/>
      <c r="AC6" s="63"/>
      <c r="AD6" s="63"/>
      <c r="AE6" s="63"/>
      <c r="AF6" s="63"/>
      <c r="AG6" s="828"/>
      <c r="AH6" s="63"/>
      <c r="AI6" s="63"/>
      <c r="AJ6" s="63"/>
      <c r="AK6" s="63"/>
      <c r="AL6" s="63"/>
      <c r="AM6" s="829"/>
      <c r="AN6" s="63"/>
      <c r="AO6" s="63"/>
      <c r="AP6" s="63"/>
      <c r="AQ6" s="63"/>
    </row>
    <row r="7" spans="1:43" s="771" customFormat="1" ht="8.4499999999999993" customHeight="1">
      <c r="B7" s="775"/>
      <c r="C7" s="776"/>
      <c r="D7" s="776"/>
      <c r="E7" s="776"/>
      <c r="F7" s="776"/>
      <c r="G7" s="776"/>
      <c r="H7" s="776"/>
      <c r="I7" s="777"/>
      <c r="J7" s="251" t="s">
        <v>119</v>
      </c>
      <c r="K7" s="224"/>
      <c r="L7" s="224"/>
      <c r="M7" s="224"/>
      <c r="N7" s="224"/>
      <c r="O7" s="225"/>
      <c r="P7" s="59"/>
      <c r="Q7" s="60"/>
      <c r="R7" s="60"/>
      <c r="S7" s="60"/>
      <c r="T7" s="60"/>
      <c r="U7" s="61" t="s">
        <v>118</v>
      </c>
      <c r="V7" s="59"/>
      <c r="W7" s="60"/>
      <c r="X7" s="60"/>
      <c r="Y7" s="60"/>
      <c r="Z7" s="60"/>
      <c r="AA7" s="61" t="s">
        <v>118</v>
      </c>
      <c r="AB7" s="59"/>
      <c r="AC7" s="60"/>
      <c r="AD7" s="60"/>
      <c r="AE7" s="60"/>
      <c r="AF7" s="60"/>
      <c r="AG7" s="61" t="s">
        <v>118</v>
      </c>
      <c r="AH7" s="60"/>
      <c r="AI7" s="60"/>
      <c r="AJ7" s="60"/>
      <c r="AK7" s="60"/>
      <c r="AL7" s="60"/>
      <c r="AM7" s="62" t="s">
        <v>118</v>
      </c>
      <c r="AN7" s="63"/>
      <c r="AO7" s="63"/>
      <c r="AP7" s="63"/>
      <c r="AQ7" s="63"/>
    </row>
    <row r="8" spans="1:43" s="35" customFormat="1" ht="23.1" customHeight="1">
      <c r="B8" s="775"/>
      <c r="C8" s="776"/>
      <c r="D8" s="776"/>
      <c r="E8" s="776"/>
      <c r="F8" s="776"/>
      <c r="G8" s="776"/>
      <c r="H8" s="776"/>
      <c r="I8" s="777"/>
      <c r="J8" s="261"/>
      <c r="K8" s="232"/>
      <c r="L8" s="232"/>
      <c r="M8" s="232"/>
      <c r="N8" s="232"/>
      <c r="O8" s="233"/>
      <c r="P8" s="823">
        <v>368356</v>
      </c>
      <c r="Q8" s="824"/>
      <c r="R8" s="824"/>
      <c r="S8" s="824"/>
      <c r="T8" s="824"/>
      <c r="U8" s="825"/>
      <c r="V8" s="823">
        <v>499955</v>
      </c>
      <c r="W8" s="824"/>
      <c r="X8" s="824"/>
      <c r="Y8" s="824"/>
      <c r="Z8" s="824"/>
      <c r="AA8" s="825"/>
      <c r="AB8" s="823">
        <v>665323</v>
      </c>
      <c r="AC8" s="824"/>
      <c r="AD8" s="824"/>
      <c r="AE8" s="824"/>
      <c r="AF8" s="824"/>
      <c r="AG8" s="825"/>
      <c r="AH8" s="823">
        <v>322189</v>
      </c>
      <c r="AI8" s="824"/>
      <c r="AJ8" s="824"/>
      <c r="AK8" s="824"/>
      <c r="AL8" s="824"/>
      <c r="AM8" s="826"/>
      <c r="AN8" s="779"/>
      <c r="AO8" s="779"/>
      <c r="AP8" s="779"/>
      <c r="AQ8" s="779"/>
    </row>
    <row r="9" spans="1:43" s="771" customFormat="1" ht="8.1" customHeight="1">
      <c r="B9" s="775"/>
      <c r="C9" s="776"/>
      <c r="D9" s="776"/>
      <c r="E9" s="776"/>
      <c r="F9" s="776"/>
      <c r="G9" s="776"/>
      <c r="H9" s="776"/>
      <c r="I9" s="777"/>
      <c r="J9" s="188"/>
      <c r="K9" s="189"/>
      <c r="L9" s="189"/>
      <c r="M9" s="189"/>
      <c r="N9" s="189"/>
      <c r="O9" s="190"/>
      <c r="P9" s="827"/>
      <c r="Q9" s="63"/>
      <c r="R9" s="63"/>
      <c r="S9" s="63"/>
      <c r="T9" s="63"/>
      <c r="U9" s="828"/>
      <c r="V9" s="827"/>
      <c r="W9" s="63"/>
      <c r="X9" s="63"/>
      <c r="Y9" s="63"/>
      <c r="Z9" s="63"/>
      <c r="AA9" s="828"/>
      <c r="AB9" s="827"/>
      <c r="AC9" s="63"/>
      <c r="AD9" s="63"/>
      <c r="AE9" s="63"/>
      <c r="AF9" s="63"/>
      <c r="AG9" s="828"/>
      <c r="AH9" s="63"/>
      <c r="AI9" s="63"/>
      <c r="AJ9" s="63"/>
      <c r="AK9" s="63"/>
      <c r="AL9" s="63"/>
      <c r="AM9" s="829"/>
      <c r="AN9" s="63"/>
      <c r="AO9" s="63"/>
      <c r="AP9" s="63"/>
      <c r="AQ9" s="63"/>
    </row>
    <row r="10" spans="1:43" s="771" customFormat="1" ht="8.4499999999999993" customHeight="1">
      <c r="B10" s="775"/>
      <c r="C10" s="776"/>
      <c r="D10" s="776"/>
      <c r="E10" s="776"/>
      <c r="F10" s="776"/>
      <c r="G10" s="776"/>
      <c r="H10" s="776"/>
      <c r="I10" s="777"/>
      <c r="J10" s="251" t="s">
        <v>120</v>
      </c>
      <c r="K10" s="224"/>
      <c r="L10" s="224"/>
      <c r="M10" s="224"/>
      <c r="N10" s="224"/>
      <c r="O10" s="225"/>
      <c r="P10" s="59"/>
      <c r="Q10" s="60"/>
      <c r="R10" s="60"/>
      <c r="S10" s="60"/>
      <c r="T10" s="60"/>
      <c r="U10" s="61" t="s">
        <v>121</v>
      </c>
      <c r="V10" s="59"/>
      <c r="W10" s="60"/>
      <c r="X10" s="60"/>
      <c r="Y10" s="60"/>
      <c r="Z10" s="60"/>
      <c r="AA10" s="61" t="s">
        <v>121</v>
      </c>
      <c r="AB10" s="59"/>
      <c r="AC10" s="60"/>
      <c r="AD10" s="60"/>
      <c r="AE10" s="60"/>
      <c r="AF10" s="60"/>
      <c r="AG10" s="61" t="s">
        <v>121</v>
      </c>
      <c r="AH10" s="60"/>
      <c r="AI10" s="60"/>
      <c r="AJ10" s="60"/>
      <c r="AK10" s="60"/>
      <c r="AL10" s="60"/>
      <c r="AM10" s="62" t="s">
        <v>121</v>
      </c>
      <c r="AN10" s="63"/>
      <c r="AO10" s="63"/>
      <c r="AP10" s="63"/>
      <c r="AQ10" s="63"/>
    </row>
    <row r="11" spans="1:43" s="35" customFormat="1" ht="23.1" customHeight="1">
      <c r="B11" s="775"/>
      <c r="C11" s="776"/>
      <c r="D11" s="776"/>
      <c r="E11" s="776"/>
      <c r="F11" s="776"/>
      <c r="G11" s="776"/>
      <c r="H11" s="776"/>
      <c r="I11" s="777"/>
      <c r="J11" s="261"/>
      <c r="K11" s="232"/>
      <c r="L11" s="232"/>
      <c r="M11" s="232"/>
      <c r="N11" s="232"/>
      <c r="O11" s="233"/>
      <c r="P11" s="830">
        <v>39.85</v>
      </c>
      <c r="Q11" s="831"/>
      <c r="R11" s="831"/>
      <c r="S11" s="831"/>
      <c r="T11" s="831"/>
      <c r="U11" s="832"/>
      <c r="V11" s="830">
        <v>40.26</v>
      </c>
      <c r="W11" s="831"/>
      <c r="X11" s="831"/>
      <c r="Y11" s="831"/>
      <c r="Z11" s="831"/>
      <c r="AA11" s="832"/>
      <c r="AB11" s="830">
        <v>56.03</v>
      </c>
      <c r="AC11" s="831"/>
      <c r="AD11" s="831"/>
      <c r="AE11" s="831"/>
      <c r="AF11" s="831"/>
      <c r="AG11" s="832"/>
      <c r="AH11" s="830">
        <v>38.53</v>
      </c>
      <c r="AI11" s="831"/>
      <c r="AJ11" s="831"/>
      <c r="AK11" s="831"/>
      <c r="AL11" s="831"/>
      <c r="AM11" s="833"/>
      <c r="AN11" s="783"/>
      <c r="AO11" s="783"/>
      <c r="AP11" s="783"/>
      <c r="AQ11" s="783"/>
    </row>
    <row r="12" spans="1:43" s="771" customFormat="1" ht="8.1" customHeight="1" thickBot="1">
      <c r="B12" s="784"/>
      <c r="C12" s="785"/>
      <c r="D12" s="785"/>
      <c r="E12" s="785"/>
      <c r="F12" s="785"/>
      <c r="G12" s="785"/>
      <c r="H12" s="785"/>
      <c r="I12" s="786"/>
      <c r="J12" s="787"/>
      <c r="K12" s="788"/>
      <c r="L12" s="788"/>
      <c r="M12" s="788"/>
      <c r="N12" s="788"/>
      <c r="O12" s="789"/>
      <c r="P12" s="834"/>
      <c r="Q12" s="835"/>
      <c r="R12" s="835"/>
      <c r="S12" s="835"/>
      <c r="T12" s="835"/>
      <c r="U12" s="836"/>
      <c r="V12" s="834"/>
      <c r="W12" s="835"/>
      <c r="X12" s="835"/>
      <c r="Y12" s="835"/>
      <c r="Z12" s="835"/>
      <c r="AA12" s="836"/>
      <c r="AB12" s="834"/>
      <c r="AC12" s="835"/>
      <c r="AD12" s="835"/>
      <c r="AE12" s="835"/>
      <c r="AF12" s="835"/>
      <c r="AG12" s="836"/>
      <c r="AH12" s="835"/>
      <c r="AI12" s="835"/>
      <c r="AJ12" s="835"/>
      <c r="AK12" s="835"/>
      <c r="AL12" s="835"/>
      <c r="AM12" s="837"/>
      <c r="AN12" s="63"/>
      <c r="AO12" s="63"/>
      <c r="AP12" s="63"/>
      <c r="AQ12" s="63"/>
    </row>
    <row r="13" spans="1:43" s="771" customFormat="1" ht="8.4499999999999993" customHeight="1" thickTop="1">
      <c r="B13" s="775" t="s">
        <v>548</v>
      </c>
      <c r="C13" s="776"/>
      <c r="D13" s="776"/>
      <c r="E13" s="776"/>
      <c r="F13" s="776"/>
      <c r="G13" s="776"/>
      <c r="H13" s="776"/>
      <c r="I13" s="777"/>
      <c r="J13" s="260" t="s">
        <v>117</v>
      </c>
      <c r="K13" s="773"/>
      <c r="L13" s="773"/>
      <c r="M13" s="773"/>
      <c r="N13" s="773"/>
      <c r="O13" s="774"/>
      <c r="P13" s="827"/>
      <c r="Q13" s="63"/>
      <c r="R13" s="63"/>
      <c r="S13" s="63"/>
      <c r="T13" s="63"/>
      <c r="U13" s="828" t="s">
        <v>118</v>
      </c>
      <c r="V13" s="827"/>
      <c r="W13" s="63"/>
      <c r="X13" s="63"/>
      <c r="Y13" s="63"/>
      <c r="Z13" s="63"/>
      <c r="AA13" s="828" t="s">
        <v>118</v>
      </c>
      <c r="AB13" s="827"/>
      <c r="AC13" s="63"/>
      <c r="AD13" s="63"/>
      <c r="AE13" s="63"/>
      <c r="AF13" s="63"/>
      <c r="AG13" s="828" t="s">
        <v>118</v>
      </c>
      <c r="AH13" s="63"/>
      <c r="AI13" s="63"/>
      <c r="AJ13" s="63"/>
      <c r="AK13" s="63"/>
      <c r="AL13" s="63"/>
      <c r="AM13" s="829" t="s">
        <v>118</v>
      </c>
      <c r="AN13" s="63"/>
      <c r="AO13" s="63"/>
      <c r="AP13" s="63"/>
      <c r="AQ13" s="63"/>
    </row>
    <row r="14" spans="1:43" s="35" customFormat="1" ht="23.1" customHeight="1">
      <c r="B14" s="775"/>
      <c r="C14" s="776"/>
      <c r="D14" s="776"/>
      <c r="E14" s="776"/>
      <c r="F14" s="776"/>
      <c r="G14" s="776"/>
      <c r="H14" s="776"/>
      <c r="I14" s="777"/>
      <c r="J14" s="778"/>
      <c r="K14" s="776"/>
      <c r="L14" s="776"/>
      <c r="M14" s="776"/>
      <c r="N14" s="776"/>
      <c r="O14" s="777"/>
      <c r="P14" s="823">
        <v>320670</v>
      </c>
      <c r="Q14" s="824"/>
      <c r="R14" s="824"/>
      <c r="S14" s="824"/>
      <c r="T14" s="824"/>
      <c r="U14" s="825"/>
      <c r="V14" s="823">
        <v>418572</v>
      </c>
      <c r="W14" s="824"/>
      <c r="X14" s="824"/>
      <c r="Y14" s="824"/>
      <c r="Z14" s="824"/>
      <c r="AA14" s="825"/>
      <c r="AB14" s="823">
        <v>539254</v>
      </c>
      <c r="AC14" s="824"/>
      <c r="AD14" s="824"/>
      <c r="AE14" s="824"/>
      <c r="AF14" s="824"/>
      <c r="AG14" s="825"/>
      <c r="AH14" s="823">
        <v>293965</v>
      </c>
      <c r="AI14" s="824"/>
      <c r="AJ14" s="824"/>
      <c r="AK14" s="824"/>
      <c r="AL14" s="824"/>
      <c r="AM14" s="826"/>
      <c r="AN14" s="779"/>
      <c r="AO14" s="779"/>
      <c r="AP14" s="779"/>
      <c r="AQ14" s="779"/>
    </row>
    <row r="15" spans="1:43" s="35" customFormat="1" ht="8.1" customHeight="1">
      <c r="B15" s="775"/>
      <c r="C15" s="776"/>
      <c r="D15" s="776"/>
      <c r="E15" s="776"/>
      <c r="F15" s="776"/>
      <c r="G15" s="776"/>
      <c r="H15" s="776"/>
      <c r="I15" s="777"/>
      <c r="J15" s="780"/>
      <c r="K15" s="781"/>
      <c r="L15" s="781"/>
      <c r="M15" s="781"/>
      <c r="N15" s="781"/>
      <c r="O15" s="782"/>
      <c r="P15" s="838"/>
      <c r="Q15" s="839"/>
      <c r="R15" s="839"/>
      <c r="S15" s="839"/>
      <c r="T15" s="839"/>
      <c r="U15" s="840"/>
      <c r="V15" s="838"/>
      <c r="W15" s="839"/>
      <c r="X15" s="839"/>
      <c r="Y15" s="839"/>
      <c r="Z15" s="839"/>
      <c r="AA15" s="840"/>
      <c r="AB15" s="838"/>
      <c r="AC15" s="839"/>
      <c r="AD15" s="839"/>
      <c r="AE15" s="839"/>
      <c r="AF15" s="839"/>
      <c r="AG15" s="840"/>
      <c r="AH15" s="839"/>
      <c r="AI15" s="839"/>
      <c r="AJ15" s="839"/>
      <c r="AK15" s="839"/>
      <c r="AL15" s="839"/>
      <c r="AM15" s="841"/>
      <c r="AN15" s="790"/>
      <c r="AO15" s="790"/>
      <c r="AP15" s="790"/>
      <c r="AQ15" s="790"/>
    </row>
    <row r="16" spans="1:43" s="771" customFormat="1" ht="8.4499999999999993" customHeight="1">
      <c r="B16" s="775"/>
      <c r="C16" s="776"/>
      <c r="D16" s="776"/>
      <c r="E16" s="776"/>
      <c r="F16" s="776"/>
      <c r="G16" s="776"/>
      <c r="H16" s="776"/>
      <c r="I16" s="777"/>
      <c r="J16" s="251" t="s">
        <v>119</v>
      </c>
      <c r="K16" s="224"/>
      <c r="L16" s="224"/>
      <c r="M16" s="224"/>
      <c r="N16" s="224"/>
      <c r="O16" s="225"/>
      <c r="P16" s="59"/>
      <c r="Q16" s="60"/>
      <c r="R16" s="60"/>
      <c r="S16" s="60"/>
      <c r="T16" s="60"/>
      <c r="U16" s="61" t="s">
        <v>118</v>
      </c>
      <c r="V16" s="59"/>
      <c r="W16" s="60"/>
      <c r="X16" s="60"/>
      <c r="Y16" s="60"/>
      <c r="Z16" s="60"/>
      <c r="AA16" s="61" t="s">
        <v>118</v>
      </c>
      <c r="AB16" s="59"/>
      <c r="AC16" s="60"/>
      <c r="AD16" s="60"/>
      <c r="AE16" s="60"/>
      <c r="AF16" s="60"/>
      <c r="AG16" s="61" t="s">
        <v>118</v>
      </c>
      <c r="AH16" s="60"/>
      <c r="AI16" s="60"/>
      <c r="AJ16" s="60"/>
      <c r="AK16" s="60"/>
      <c r="AL16" s="60"/>
      <c r="AM16" s="62" t="s">
        <v>118</v>
      </c>
      <c r="AN16" s="63"/>
      <c r="AO16" s="63"/>
      <c r="AP16" s="63"/>
      <c r="AQ16" s="63"/>
    </row>
    <row r="17" spans="1:50" s="35" customFormat="1" ht="23.1" customHeight="1">
      <c r="B17" s="775"/>
      <c r="C17" s="776"/>
      <c r="D17" s="776"/>
      <c r="E17" s="776"/>
      <c r="F17" s="776"/>
      <c r="G17" s="776"/>
      <c r="H17" s="776"/>
      <c r="I17" s="777"/>
      <c r="J17" s="261"/>
      <c r="K17" s="232"/>
      <c r="L17" s="232"/>
      <c r="M17" s="232"/>
      <c r="N17" s="232"/>
      <c r="O17" s="233"/>
      <c r="P17" s="823">
        <v>381267</v>
      </c>
      <c r="Q17" s="824"/>
      <c r="R17" s="824"/>
      <c r="S17" s="824"/>
      <c r="T17" s="824"/>
      <c r="U17" s="825"/>
      <c r="V17" s="823">
        <v>499595</v>
      </c>
      <c r="W17" s="824"/>
      <c r="X17" s="824"/>
      <c r="Y17" s="824"/>
      <c r="Z17" s="824"/>
      <c r="AA17" s="825"/>
      <c r="AB17" s="823">
        <v>665348</v>
      </c>
      <c r="AC17" s="824"/>
      <c r="AD17" s="824"/>
      <c r="AE17" s="824"/>
      <c r="AF17" s="824"/>
      <c r="AG17" s="825"/>
      <c r="AH17" s="823">
        <v>342535</v>
      </c>
      <c r="AI17" s="824"/>
      <c r="AJ17" s="824"/>
      <c r="AK17" s="824"/>
      <c r="AL17" s="824"/>
      <c r="AM17" s="826"/>
      <c r="AN17" s="779"/>
      <c r="AO17" s="779"/>
      <c r="AP17" s="779"/>
      <c r="AQ17" s="779"/>
    </row>
    <row r="18" spans="1:50" s="35" customFormat="1" ht="8.1" customHeight="1">
      <c r="B18" s="775"/>
      <c r="C18" s="776"/>
      <c r="D18" s="776"/>
      <c r="E18" s="776"/>
      <c r="F18" s="776"/>
      <c r="G18" s="776"/>
      <c r="H18" s="776"/>
      <c r="I18" s="777"/>
      <c r="J18" s="188"/>
      <c r="K18" s="189"/>
      <c r="L18" s="189"/>
      <c r="M18" s="189"/>
      <c r="N18" s="189"/>
      <c r="O18" s="190"/>
      <c r="P18" s="838"/>
      <c r="Q18" s="839"/>
      <c r="R18" s="839"/>
      <c r="S18" s="839"/>
      <c r="T18" s="839"/>
      <c r="U18" s="840"/>
      <c r="V18" s="838"/>
      <c r="W18" s="839"/>
      <c r="X18" s="839"/>
      <c r="Y18" s="839"/>
      <c r="Z18" s="839"/>
      <c r="AA18" s="840"/>
      <c r="AB18" s="838"/>
      <c r="AC18" s="839"/>
      <c r="AD18" s="839"/>
      <c r="AE18" s="839"/>
      <c r="AF18" s="839"/>
      <c r="AG18" s="840"/>
      <c r="AH18" s="839"/>
      <c r="AI18" s="839"/>
      <c r="AJ18" s="839"/>
      <c r="AK18" s="839"/>
      <c r="AL18" s="839"/>
      <c r="AM18" s="841"/>
      <c r="AN18" s="790"/>
      <c r="AO18" s="790"/>
      <c r="AP18" s="790"/>
      <c r="AQ18" s="790"/>
    </row>
    <row r="19" spans="1:50" s="771" customFormat="1" ht="8.4499999999999993" customHeight="1">
      <c r="B19" s="775"/>
      <c r="C19" s="776"/>
      <c r="D19" s="776"/>
      <c r="E19" s="776"/>
      <c r="F19" s="776"/>
      <c r="G19" s="776"/>
      <c r="H19" s="776"/>
      <c r="I19" s="777"/>
      <c r="J19" s="251" t="s">
        <v>120</v>
      </c>
      <c r="K19" s="224"/>
      <c r="L19" s="224"/>
      <c r="M19" s="224"/>
      <c r="N19" s="224"/>
      <c r="O19" s="225"/>
      <c r="P19" s="59"/>
      <c r="Q19" s="60"/>
      <c r="R19" s="60"/>
      <c r="S19" s="60"/>
      <c r="T19" s="60"/>
      <c r="U19" s="61" t="s">
        <v>121</v>
      </c>
      <c r="V19" s="59"/>
      <c r="W19" s="60"/>
      <c r="X19" s="60"/>
      <c r="Y19" s="60"/>
      <c r="Z19" s="60"/>
      <c r="AA19" s="61" t="s">
        <v>121</v>
      </c>
      <c r="AB19" s="59"/>
      <c r="AC19" s="60"/>
      <c r="AD19" s="60"/>
      <c r="AE19" s="60"/>
      <c r="AF19" s="60"/>
      <c r="AG19" s="61" t="s">
        <v>121</v>
      </c>
      <c r="AH19" s="60"/>
      <c r="AI19" s="60"/>
      <c r="AJ19" s="60"/>
      <c r="AK19" s="60"/>
      <c r="AL19" s="60"/>
      <c r="AM19" s="62" t="s">
        <v>121</v>
      </c>
      <c r="AN19" s="63"/>
      <c r="AO19" s="63"/>
      <c r="AP19" s="63"/>
      <c r="AQ19" s="63"/>
    </row>
    <row r="20" spans="1:50" s="35" customFormat="1" ht="23.1" customHeight="1">
      <c r="B20" s="775"/>
      <c r="C20" s="776"/>
      <c r="D20" s="776"/>
      <c r="E20" s="776"/>
      <c r="F20" s="776"/>
      <c r="G20" s="776"/>
      <c r="H20" s="776"/>
      <c r="I20" s="777"/>
      <c r="J20" s="261"/>
      <c r="K20" s="232"/>
      <c r="L20" s="232"/>
      <c r="M20" s="232"/>
      <c r="N20" s="232"/>
      <c r="O20" s="233"/>
      <c r="P20" s="830">
        <v>40.96</v>
      </c>
      <c r="Q20" s="831"/>
      <c r="R20" s="831"/>
      <c r="S20" s="831"/>
      <c r="T20" s="831"/>
      <c r="U20" s="832"/>
      <c r="V20" s="830">
        <v>39.979999999999997</v>
      </c>
      <c r="W20" s="831"/>
      <c r="X20" s="831"/>
      <c r="Y20" s="831"/>
      <c r="Z20" s="831"/>
      <c r="AA20" s="832"/>
      <c r="AB20" s="830">
        <v>55.79</v>
      </c>
      <c r="AC20" s="831"/>
      <c r="AD20" s="831"/>
      <c r="AE20" s="831"/>
      <c r="AF20" s="831"/>
      <c r="AG20" s="832"/>
      <c r="AH20" s="830">
        <v>38.54</v>
      </c>
      <c r="AI20" s="831"/>
      <c r="AJ20" s="831"/>
      <c r="AK20" s="831"/>
      <c r="AL20" s="831"/>
      <c r="AM20" s="833"/>
      <c r="AN20" s="783"/>
      <c r="AO20" s="783"/>
      <c r="AP20" s="783"/>
      <c r="AQ20" s="783"/>
    </row>
    <row r="21" spans="1:50" s="35" customFormat="1" ht="8.1" customHeight="1" thickBot="1">
      <c r="B21" s="791"/>
      <c r="C21" s="792"/>
      <c r="D21" s="792"/>
      <c r="E21" s="792"/>
      <c r="F21" s="792"/>
      <c r="G21" s="792"/>
      <c r="H21" s="792"/>
      <c r="I21" s="793"/>
      <c r="J21" s="794"/>
      <c r="K21" s="795"/>
      <c r="L21" s="795"/>
      <c r="M21" s="795"/>
      <c r="N21" s="795"/>
      <c r="O21" s="796"/>
      <c r="P21" s="797"/>
      <c r="Q21" s="798"/>
      <c r="R21" s="798"/>
      <c r="S21" s="798"/>
      <c r="T21" s="798"/>
      <c r="U21" s="799"/>
      <c r="V21" s="797"/>
      <c r="W21" s="798"/>
      <c r="X21" s="798"/>
      <c r="Y21" s="798"/>
      <c r="Z21" s="798"/>
      <c r="AA21" s="799"/>
      <c r="AB21" s="797"/>
      <c r="AC21" s="798"/>
      <c r="AD21" s="798"/>
      <c r="AE21" s="798"/>
      <c r="AF21" s="798"/>
      <c r="AG21" s="799"/>
      <c r="AH21" s="798"/>
      <c r="AI21" s="798"/>
      <c r="AJ21" s="798"/>
      <c r="AK21" s="798"/>
      <c r="AL21" s="798"/>
      <c r="AM21" s="800"/>
      <c r="AN21" s="790"/>
      <c r="AO21" s="790"/>
      <c r="AP21" s="790"/>
      <c r="AQ21" s="790"/>
    </row>
    <row r="22" spans="1:50" s="80" customFormat="1" ht="4.5" customHeight="1">
      <c r="A22" s="148"/>
      <c r="B22" s="148"/>
      <c r="C22" s="148"/>
      <c r="D22" s="148"/>
      <c r="E22" s="148"/>
      <c r="F22" s="77"/>
      <c r="G22" s="77"/>
      <c r="H22" s="77"/>
      <c r="I22" s="77"/>
      <c r="J22" s="77"/>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9"/>
      <c r="AV22" s="79"/>
      <c r="AW22" s="79"/>
      <c r="AX22" s="79"/>
    </row>
    <row r="23" spans="1:50" s="35" customFormat="1" ht="33" customHeight="1">
      <c r="A23" s="801"/>
      <c r="B23" s="801" t="s">
        <v>122</v>
      </c>
    </row>
    <row r="24" spans="1:50" s="54" customFormat="1" ht="27.75" customHeight="1" thickBot="1">
      <c r="A24" s="764" t="s">
        <v>173</v>
      </c>
    </row>
    <row r="25" spans="1:50" s="54" customFormat="1" ht="21.75" customHeight="1">
      <c r="B25" s="230" t="s">
        <v>97</v>
      </c>
      <c r="C25" s="214"/>
      <c r="D25" s="214"/>
      <c r="E25" s="214"/>
      <c r="F25" s="214"/>
      <c r="G25" s="214"/>
      <c r="H25" s="214"/>
      <c r="I25" s="215"/>
      <c r="J25" s="802" t="s">
        <v>272</v>
      </c>
      <c r="K25" s="803"/>
      <c r="L25" s="803"/>
      <c r="M25" s="803"/>
      <c r="N25" s="803"/>
      <c r="O25" s="803"/>
      <c r="P25" s="803"/>
      <c r="Q25" s="803"/>
      <c r="R25" s="803"/>
      <c r="S25" s="803"/>
      <c r="T25" s="803"/>
      <c r="U25" s="803"/>
      <c r="V25" s="803"/>
      <c r="W25" s="803"/>
      <c r="X25" s="803"/>
      <c r="Y25" s="803"/>
      <c r="Z25" s="803"/>
      <c r="AA25" s="803"/>
      <c r="AB25" s="803"/>
      <c r="AC25" s="804"/>
      <c r="AD25" s="802" t="s">
        <v>123</v>
      </c>
      <c r="AE25" s="803"/>
      <c r="AF25" s="803"/>
      <c r="AG25" s="803"/>
      <c r="AH25" s="803"/>
      <c r="AI25" s="803"/>
      <c r="AJ25" s="803"/>
      <c r="AK25" s="803"/>
      <c r="AL25" s="803"/>
      <c r="AM25" s="803"/>
      <c r="AN25" s="803"/>
      <c r="AO25" s="803"/>
      <c r="AP25" s="803"/>
      <c r="AQ25" s="803"/>
      <c r="AR25" s="803"/>
      <c r="AS25" s="803"/>
      <c r="AT25" s="803"/>
      <c r="AU25" s="803"/>
      <c r="AV25" s="803"/>
      <c r="AW25" s="805"/>
    </row>
    <row r="26" spans="1:50" s="54" customFormat="1" ht="21.75" customHeight="1">
      <c r="B26" s="806"/>
      <c r="C26" s="807"/>
      <c r="D26" s="807"/>
      <c r="E26" s="807"/>
      <c r="F26" s="807"/>
      <c r="G26" s="807"/>
      <c r="H26" s="807"/>
      <c r="I26" s="808"/>
      <c r="J26" s="195" t="s">
        <v>124</v>
      </c>
      <c r="K26" s="196"/>
      <c r="L26" s="196"/>
      <c r="M26" s="196"/>
      <c r="N26" s="196"/>
      <c r="O26" s="196"/>
      <c r="P26" s="196"/>
      <c r="Q26" s="196"/>
      <c r="R26" s="196"/>
      <c r="S26" s="197"/>
      <c r="T26" s="195" t="s">
        <v>125</v>
      </c>
      <c r="U26" s="196"/>
      <c r="V26" s="196"/>
      <c r="W26" s="196"/>
      <c r="X26" s="196"/>
      <c r="Y26" s="196"/>
      <c r="Z26" s="196"/>
      <c r="AA26" s="196"/>
      <c r="AB26" s="196"/>
      <c r="AC26" s="197"/>
      <c r="AD26" s="195" t="s">
        <v>124</v>
      </c>
      <c r="AE26" s="196"/>
      <c r="AF26" s="196"/>
      <c r="AG26" s="196"/>
      <c r="AH26" s="196"/>
      <c r="AI26" s="196"/>
      <c r="AJ26" s="196"/>
      <c r="AK26" s="196"/>
      <c r="AL26" s="196"/>
      <c r="AM26" s="197"/>
      <c r="AN26" s="195" t="s">
        <v>125</v>
      </c>
      <c r="AO26" s="196"/>
      <c r="AP26" s="196"/>
      <c r="AQ26" s="196"/>
      <c r="AR26" s="196"/>
      <c r="AS26" s="196"/>
      <c r="AT26" s="196"/>
      <c r="AU26" s="196"/>
      <c r="AV26" s="196"/>
      <c r="AW26" s="809"/>
    </row>
    <row r="27" spans="1:50" s="54" customFormat="1" ht="33" customHeight="1">
      <c r="B27" s="810"/>
      <c r="C27" s="811"/>
      <c r="D27" s="811"/>
      <c r="E27" s="811"/>
      <c r="F27" s="811"/>
      <c r="G27" s="811"/>
      <c r="H27" s="811"/>
      <c r="I27" s="812"/>
      <c r="J27" s="195" t="s">
        <v>126</v>
      </c>
      <c r="K27" s="196"/>
      <c r="L27" s="196"/>
      <c r="M27" s="196"/>
      <c r="N27" s="197"/>
      <c r="O27" s="813" t="s">
        <v>127</v>
      </c>
      <c r="P27" s="814"/>
      <c r="Q27" s="814"/>
      <c r="R27" s="814"/>
      <c r="S27" s="815"/>
      <c r="T27" s="195" t="s">
        <v>126</v>
      </c>
      <c r="U27" s="196"/>
      <c r="V27" s="196"/>
      <c r="W27" s="196"/>
      <c r="X27" s="197"/>
      <c r="Y27" s="813" t="s">
        <v>127</v>
      </c>
      <c r="Z27" s="814"/>
      <c r="AA27" s="814"/>
      <c r="AB27" s="814"/>
      <c r="AC27" s="815"/>
      <c r="AD27" s="195" t="s">
        <v>126</v>
      </c>
      <c r="AE27" s="196"/>
      <c r="AF27" s="196"/>
      <c r="AG27" s="196"/>
      <c r="AH27" s="197"/>
      <c r="AI27" s="813" t="s">
        <v>127</v>
      </c>
      <c r="AJ27" s="814"/>
      <c r="AK27" s="814"/>
      <c r="AL27" s="814"/>
      <c r="AM27" s="815"/>
      <c r="AN27" s="195" t="s">
        <v>126</v>
      </c>
      <c r="AO27" s="196"/>
      <c r="AP27" s="196"/>
      <c r="AQ27" s="196"/>
      <c r="AR27" s="197"/>
      <c r="AS27" s="813" t="s">
        <v>127</v>
      </c>
      <c r="AT27" s="814"/>
      <c r="AU27" s="814"/>
      <c r="AV27" s="814"/>
      <c r="AW27" s="816"/>
    </row>
    <row r="28" spans="1:50" s="817" customFormat="1" ht="8.25" customHeight="1">
      <c r="B28" s="818"/>
      <c r="C28" s="819"/>
      <c r="D28" s="819"/>
      <c r="E28" s="819"/>
      <c r="F28" s="819"/>
      <c r="G28" s="819"/>
      <c r="H28" s="819"/>
      <c r="I28" s="820"/>
      <c r="J28" s="821"/>
      <c r="K28" s="822"/>
      <c r="L28" s="822"/>
      <c r="M28" s="822"/>
      <c r="N28" s="144" t="s">
        <v>128</v>
      </c>
      <c r="O28" s="821"/>
      <c r="P28" s="822"/>
      <c r="Q28" s="822"/>
      <c r="R28" s="822"/>
      <c r="S28" s="144" t="s">
        <v>128</v>
      </c>
      <c r="T28" s="821"/>
      <c r="U28" s="822"/>
      <c r="V28" s="822"/>
      <c r="W28" s="822"/>
      <c r="X28" s="144" t="s">
        <v>128</v>
      </c>
      <c r="Y28" s="821"/>
      <c r="Z28" s="822"/>
      <c r="AA28" s="822"/>
      <c r="AB28" s="822"/>
      <c r="AC28" s="144" t="s">
        <v>128</v>
      </c>
      <c r="AD28" s="821"/>
      <c r="AE28" s="822"/>
      <c r="AF28" s="822"/>
      <c r="AG28" s="822"/>
      <c r="AH28" s="144" t="s">
        <v>128</v>
      </c>
      <c r="AI28" s="821"/>
      <c r="AJ28" s="822"/>
      <c r="AK28" s="822"/>
      <c r="AL28" s="822"/>
      <c r="AM28" s="144" t="s">
        <v>128</v>
      </c>
      <c r="AN28" s="821"/>
      <c r="AO28" s="822"/>
      <c r="AP28" s="822"/>
      <c r="AQ28" s="822"/>
      <c r="AR28" s="144" t="s">
        <v>128</v>
      </c>
      <c r="AS28" s="821"/>
      <c r="AT28" s="822"/>
      <c r="AU28" s="822"/>
      <c r="AV28" s="822"/>
      <c r="AW28" s="143" t="s">
        <v>128</v>
      </c>
    </row>
    <row r="29" spans="1:50" s="54" customFormat="1" ht="36" customHeight="1">
      <c r="B29" s="231" t="s">
        <v>129</v>
      </c>
      <c r="C29" s="232"/>
      <c r="D29" s="232"/>
      <c r="E29" s="232"/>
      <c r="F29" s="232"/>
      <c r="G29" s="232"/>
      <c r="H29" s="232"/>
      <c r="I29" s="233"/>
      <c r="J29" s="842">
        <v>176100</v>
      </c>
      <c r="K29" s="843"/>
      <c r="L29" s="843"/>
      <c r="M29" s="843"/>
      <c r="N29" s="844"/>
      <c r="O29" s="842">
        <v>190000</v>
      </c>
      <c r="P29" s="843"/>
      <c r="Q29" s="843"/>
      <c r="R29" s="843"/>
      <c r="S29" s="844"/>
      <c r="T29" s="842">
        <v>144800</v>
      </c>
      <c r="U29" s="843"/>
      <c r="V29" s="843"/>
      <c r="W29" s="843"/>
      <c r="X29" s="844"/>
      <c r="Y29" s="842">
        <v>158600</v>
      </c>
      <c r="Z29" s="843"/>
      <c r="AA29" s="843"/>
      <c r="AB29" s="843"/>
      <c r="AC29" s="844"/>
      <c r="AD29" s="842">
        <v>176100</v>
      </c>
      <c r="AE29" s="843"/>
      <c r="AF29" s="843"/>
      <c r="AG29" s="843"/>
      <c r="AH29" s="844"/>
      <c r="AI29" s="842">
        <v>190000</v>
      </c>
      <c r="AJ29" s="843"/>
      <c r="AK29" s="843"/>
      <c r="AL29" s="843"/>
      <c r="AM29" s="844"/>
      <c r="AN29" s="842">
        <v>144800</v>
      </c>
      <c r="AO29" s="843"/>
      <c r="AP29" s="843"/>
      <c r="AQ29" s="843"/>
      <c r="AR29" s="844"/>
      <c r="AS29" s="842">
        <v>158600</v>
      </c>
      <c r="AT29" s="843"/>
      <c r="AU29" s="843"/>
      <c r="AV29" s="843"/>
      <c r="AW29" s="845"/>
    </row>
    <row r="30" spans="1:50" s="54" customFormat="1" ht="8.25" customHeight="1" thickBot="1">
      <c r="B30" s="846"/>
      <c r="C30" s="847"/>
      <c r="D30" s="847"/>
      <c r="E30" s="847"/>
      <c r="F30" s="847"/>
      <c r="G30" s="847"/>
      <c r="H30" s="847"/>
      <c r="I30" s="848"/>
      <c r="J30" s="124"/>
      <c r="K30" s="125"/>
      <c r="L30" s="125"/>
      <c r="M30" s="125"/>
      <c r="N30" s="126"/>
      <c r="O30" s="124"/>
      <c r="P30" s="125"/>
      <c r="Q30" s="125"/>
      <c r="R30" s="125"/>
      <c r="S30" s="126"/>
      <c r="T30" s="124"/>
      <c r="U30" s="125"/>
      <c r="V30" s="125"/>
      <c r="W30" s="125"/>
      <c r="X30" s="126"/>
      <c r="Y30" s="124"/>
      <c r="Z30" s="125"/>
      <c r="AA30" s="125"/>
      <c r="AB30" s="125"/>
      <c r="AC30" s="126"/>
      <c r="AD30" s="124"/>
      <c r="AE30" s="125"/>
      <c r="AF30" s="125"/>
      <c r="AG30" s="125"/>
      <c r="AH30" s="126"/>
      <c r="AI30" s="124"/>
      <c r="AJ30" s="125"/>
      <c r="AK30" s="125"/>
      <c r="AL30" s="125"/>
      <c r="AM30" s="126"/>
      <c r="AN30" s="124"/>
      <c r="AO30" s="125"/>
      <c r="AP30" s="125"/>
      <c r="AQ30" s="125"/>
      <c r="AR30" s="126"/>
      <c r="AS30" s="124"/>
      <c r="AT30" s="125"/>
      <c r="AU30" s="125"/>
      <c r="AV30" s="125"/>
      <c r="AW30" s="849"/>
    </row>
    <row r="31" spans="1:50" s="851" customFormat="1" ht="4.5" customHeight="1">
      <c r="A31" s="148"/>
      <c r="B31" s="148"/>
      <c r="C31" s="148"/>
      <c r="D31" s="148"/>
      <c r="E31" s="148"/>
      <c r="F31" s="77"/>
      <c r="G31" s="77"/>
      <c r="H31" s="77"/>
      <c r="I31" s="77"/>
      <c r="J31" s="77"/>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850"/>
      <c r="AV31" s="850"/>
      <c r="AW31" s="850"/>
      <c r="AX31" s="850"/>
    </row>
    <row r="32" spans="1:50" s="54" customFormat="1" ht="33" customHeight="1">
      <c r="A32" s="801"/>
    </row>
    <row r="33" spans="10:10" s="35" customFormat="1">
      <c r="J33" s="852"/>
    </row>
  </sheetData>
  <mergeCells count="63">
    <mergeCell ref="P14:U14"/>
    <mergeCell ref="V14:AA14"/>
    <mergeCell ref="AB14:AG14"/>
    <mergeCell ref="AH14:AM14"/>
    <mergeCell ref="P17:U17"/>
    <mergeCell ref="V17:AA17"/>
    <mergeCell ref="AB17:AG17"/>
    <mergeCell ref="AH17:AM17"/>
    <mergeCell ref="P8:U8"/>
    <mergeCell ref="V8:AA8"/>
    <mergeCell ref="AB8:AG8"/>
    <mergeCell ref="AH8:AM8"/>
    <mergeCell ref="P11:U11"/>
    <mergeCell ref="V11:AA11"/>
    <mergeCell ref="AB11:AG11"/>
    <mergeCell ref="AH11:AM11"/>
    <mergeCell ref="B30:I30"/>
    <mergeCell ref="Y29:AC29"/>
    <mergeCell ref="AD29:AH29"/>
    <mergeCell ref="AI29:AM29"/>
    <mergeCell ref="AN29:AR29"/>
    <mergeCell ref="AS29:AW29"/>
    <mergeCell ref="B28:I28"/>
    <mergeCell ref="B29:I29"/>
    <mergeCell ref="J29:N29"/>
    <mergeCell ref="O29:S29"/>
    <mergeCell ref="T29:X29"/>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AS27:AW27"/>
    <mergeCell ref="B3:O3"/>
    <mergeCell ref="Q3:T3"/>
    <mergeCell ref="W3:Z3"/>
    <mergeCell ref="AC3:AF3"/>
    <mergeCell ref="AI3:AL3"/>
    <mergeCell ref="AH5:AM5"/>
    <mergeCell ref="B13:I20"/>
    <mergeCell ref="J13:O15"/>
    <mergeCell ref="J16:O18"/>
    <mergeCell ref="B4:I11"/>
    <mergeCell ref="J10:O12"/>
    <mergeCell ref="J19:O21"/>
    <mergeCell ref="P20:U20"/>
    <mergeCell ref="V20:AA20"/>
    <mergeCell ref="AB20:AG20"/>
    <mergeCell ref="AH20:AM20"/>
    <mergeCell ref="J7:O9"/>
    <mergeCell ref="J4:O6"/>
    <mergeCell ref="P5:U5"/>
    <mergeCell ref="V5:AA5"/>
    <mergeCell ref="AB5:AG5"/>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3"/>
  <sheetViews>
    <sheetView view="pageBreakPreview" zoomScaleNormal="100" zoomScaleSheetLayoutView="100" workbookViewId="0"/>
  </sheetViews>
  <sheetFormatPr defaultColWidth="2.625" defaultRowHeight="12"/>
  <cols>
    <col min="1" max="8" width="2.625" style="54" customWidth="1"/>
    <col min="9" max="14" width="2.375" style="54" customWidth="1"/>
    <col min="15" max="18" width="2.625" style="54" customWidth="1"/>
    <col min="19" max="19" width="2.625" style="853" customWidth="1"/>
    <col min="20" max="26" width="2.625" style="54" customWidth="1"/>
    <col min="27" max="27" width="2.625" style="853" customWidth="1"/>
    <col min="28" max="34" width="2.625" style="54" customWidth="1"/>
    <col min="35" max="35" width="2.625" style="853" customWidth="1"/>
    <col min="36" max="42" width="2.625" style="54" customWidth="1"/>
    <col min="43" max="43" width="2.625" style="853" customWidth="1"/>
    <col min="44" max="51" width="2.625" style="54" customWidth="1"/>
    <col min="52" max="52" width="0.5" style="54" customWidth="1"/>
    <col min="53" max="59" width="2.625" style="54" customWidth="1"/>
    <col min="60" max="60" width="0.5" style="54" customWidth="1"/>
    <col min="61" max="262" width="2.625" style="54"/>
    <col min="263" max="263" width="5.625" style="54" customWidth="1"/>
    <col min="264" max="270" width="2.625" style="54" customWidth="1"/>
    <col min="271" max="276" width="2.375" style="54" customWidth="1"/>
    <col min="277" max="283" width="2.625" style="54" customWidth="1"/>
    <col min="284" max="284" width="0.5" style="54" customWidth="1"/>
    <col min="285" max="291" width="2.625" style="54" customWidth="1"/>
    <col min="292" max="292" width="0.5" style="54" customWidth="1"/>
    <col min="293" max="299" width="2.625" style="54" customWidth="1"/>
    <col min="300" max="300" width="0.5" style="54" customWidth="1"/>
    <col min="301" max="307" width="2.625" style="54" customWidth="1"/>
    <col min="308" max="308" width="0.5" style="54" customWidth="1"/>
    <col min="309" max="315" width="2.625" style="54" customWidth="1"/>
    <col min="316" max="316" width="0.5" style="54" customWidth="1"/>
    <col min="317" max="518" width="2.625" style="54"/>
    <col min="519" max="519" width="5.625" style="54" customWidth="1"/>
    <col min="520" max="526" width="2.625" style="54" customWidth="1"/>
    <col min="527" max="532" width="2.375" style="54" customWidth="1"/>
    <col min="533" max="539" width="2.625" style="54" customWidth="1"/>
    <col min="540" max="540" width="0.5" style="54" customWidth="1"/>
    <col min="541" max="547" width="2.625" style="54" customWidth="1"/>
    <col min="548" max="548" width="0.5" style="54" customWidth="1"/>
    <col min="549" max="555" width="2.625" style="54" customWidth="1"/>
    <col min="556" max="556" width="0.5" style="54" customWidth="1"/>
    <col min="557" max="563" width="2.625" style="54" customWidth="1"/>
    <col min="564" max="564" width="0.5" style="54" customWidth="1"/>
    <col min="565" max="571" width="2.625" style="54" customWidth="1"/>
    <col min="572" max="572" width="0.5" style="54" customWidth="1"/>
    <col min="573" max="774" width="2.625" style="54"/>
    <col min="775" max="775" width="5.625" style="54" customWidth="1"/>
    <col min="776" max="782" width="2.625" style="54" customWidth="1"/>
    <col min="783" max="788" width="2.375" style="54" customWidth="1"/>
    <col min="789" max="795" width="2.625" style="54" customWidth="1"/>
    <col min="796" max="796" width="0.5" style="54" customWidth="1"/>
    <col min="797" max="803" width="2.625" style="54" customWidth="1"/>
    <col min="804" max="804" width="0.5" style="54" customWidth="1"/>
    <col min="805" max="811" width="2.625" style="54" customWidth="1"/>
    <col min="812" max="812" width="0.5" style="54" customWidth="1"/>
    <col min="813" max="819" width="2.625" style="54" customWidth="1"/>
    <col min="820" max="820" width="0.5" style="54" customWidth="1"/>
    <col min="821" max="827" width="2.625" style="54" customWidth="1"/>
    <col min="828" max="828" width="0.5" style="54" customWidth="1"/>
    <col min="829" max="1030" width="2.625" style="54"/>
    <col min="1031" max="1031" width="5.625" style="54" customWidth="1"/>
    <col min="1032" max="1038" width="2.625" style="54" customWidth="1"/>
    <col min="1039" max="1044" width="2.375" style="54" customWidth="1"/>
    <col min="1045" max="1051" width="2.625" style="54" customWidth="1"/>
    <col min="1052" max="1052" width="0.5" style="54" customWidth="1"/>
    <col min="1053" max="1059" width="2.625" style="54" customWidth="1"/>
    <col min="1060" max="1060" width="0.5" style="54" customWidth="1"/>
    <col min="1061" max="1067" width="2.625" style="54" customWidth="1"/>
    <col min="1068" max="1068" width="0.5" style="54" customWidth="1"/>
    <col min="1069" max="1075" width="2.625" style="54" customWidth="1"/>
    <col min="1076" max="1076" width="0.5" style="54" customWidth="1"/>
    <col min="1077" max="1083" width="2.625" style="54" customWidth="1"/>
    <col min="1084" max="1084" width="0.5" style="54" customWidth="1"/>
    <col min="1085" max="1286" width="2.625" style="54"/>
    <col min="1287" max="1287" width="5.625" style="54" customWidth="1"/>
    <col min="1288" max="1294" width="2.625" style="54" customWidth="1"/>
    <col min="1295" max="1300" width="2.375" style="54" customWidth="1"/>
    <col min="1301" max="1307" width="2.625" style="54" customWidth="1"/>
    <col min="1308" max="1308" width="0.5" style="54" customWidth="1"/>
    <col min="1309" max="1315" width="2.625" style="54" customWidth="1"/>
    <col min="1316" max="1316" width="0.5" style="54" customWidth="1"/>
    <col min="1317" max="1323" width="2.625" style="54" customWidth="1"/>
    <col min="1324" max="1324" width="0.5" style="54" customWidth="1"/>
    <col min="1325" max="1331" width="2.625" style="54" customWidth="1"/>
    <col min="1332" max="1332" width="0.5" style="54" customWidth="1"/>
    <col min="1333" max="1339" width="2.625" style="54" customWidth="1"/>
    <col min="1340" max="1340" width="0.5" style="54" customWidth="1"/>
    <col min="1341" max="1542" width="2.625" style="54"/>
    <col min="1543" max="1543" width="5.625" style="54" customWidth="1"/>
    <col min="1544" max="1550" width="2.625" style="54" customWidth="1"/>
    <col min="1551" max="1556" width="2.375" style="54" customWidth="1"/>
    <col min="1557" max="1563" width="2.625" style="54" customWidth="1"/>
    <col min="1564" max="1564" width="0.5" style="54" customWidth="1"/>
    <col min="1565" max="1571" width="2.625" style="54" customWidth="1"/>
    <col min="1572" max="1572" width="0.5" style="54" customWidth="1"/>
    <col min="1573" max="1579" width="2.625" style="54" customWidth="1"/>
    <col min="1580" max="1580" width="0.5" style="54" customWidth="1"/>
    <col min="1581" max="1587" width="2.625" style="54" customWidth="1"/>
    <col min="1588" max="1588" width="0.5" style="54" customWidth="1"/>
    <col min="1589" max="1595" width="2.625" style="54" customWidth="1"/>
    <col min="1596" max="1596" width="0.5" style="54" customWidth="1"/>
    <col min="1597" max="1798" width="2.625" style="54"/>
    <col min="1799" max="1799" width="5.625" style="54" customWidth="1"/>
    <col min="1800" max="1806" width="2.625" style="54" customWidth="1"/>
    <col min="1807" max="1812" width="2.375" style="54" customWidth="1"/>
    <col min="1813" max="1819" width="2.625" style="54" customWidth="1"/>
    <col min="1820" max="1820" width="0.5" style="54" customWidth="1"/>
    <col min="1821" max="1827" width="2.625" style="54" customWidth="1"/>
    <col min="1828" max="1828" width="0.5" style="54" customWidth="1"/>
    <col min="1829" max="1835" width="2.625" style="54" customWidth="1"/>
    <col min="1836" max="1836" width="0.5" style="54" customWidth="1"/>
    <col min="1837" max="1843" width="2.625" style="54" customWidth="1"/>
    <col min="1844" max="1844" width="0.5" style="54" customWidth="1"/>
    <col min="1845" max="1851" width="2.625" style="54" customWidth="1"/>
    <col min="1852" max="1852" width="0.5" style="54" customWidth="1"/>
    <col min="1853" max="2054" width="2.625" style="54"/>
    <col min="2055" max="2055" width="5.625" style="54" customWidth="1"/>
    <col min="2056" max="2062" width="2.625" style="54" customWidth="1"/>
    <col min="2063" max="2068" width="2.375" style="54" customWidth="1"/>
    <col min="2069" max="2075" width="2.625" style="54" customWidth="1"/>
    <col min="2076" max="2076" width="0.5" style="54" customWidth="1"/>
    <col min="2077" max="2083" width="2.625" style="54" customWidth="1"/>
    <col min="2084" max="2084" width="0.5" style="54" customWidth="1"/>
    <col min="2085" max="2091" width="2.625" style="54" customWidth="1"/>
    <col min="2092" max="2092" width="0.5" style="54" customWidth="1"/>
    <col min="2093" max="2099" width="2.625" style="54" customWidth="1"/>
    <col min="2100" max="2100" width="0.5" style="54" customWidth="1"/>
    <col min="2101" max="2107" width="2.625" style="54" customWidth="1"/>
    <col min="2108" max="2108" width="0.5" style="54" customWidth="1"/>
    <col min="2109" max="2310" width="2.625" style="54"/>
    <col min="2311" max="2311" width="5.625" style="54" customWidth="1"/>
    <col min="2312" max="2318" width="2.625" style="54" customWidth="1"/>
    <col min="2319" max="2324" width="2.375" style="54" customWidth="1"/>
    <col min="2325" max="2331" width="2.625" style="54" customWidth="1"/>
    <col min="2332" max="2332" width="0.5" style="54" customWidth="1"/>
    <col min="2333" max="2339" width="2.625" style="54" customWidth="1"/>
    <col min="2340" max="2340" width="0.5" style="54" customWidth="1"/>
    <col min="2341" max="2347" width="2.625" style="54" customWidth="1"/>
    <col min="2348" max="2348" width="0.5" style="54" customWidth="1"/>
    <col min="2349" max="2355" width="2.625" style="54" customWidth="1"/>
    <col min="2356" max="2356" width="0.5" style="54" customWidth="1"/>
    <col min="2357" max="2363" width="2.625" style="54" customWidth="1"/>
    <col min="2364" max="2364" width="0.5" style="54" customWidth="1"/>
    <col min="2365" max="2566" width="2.625" style="54"/>
    <col min="2567" max="2567" width="5.625" style="54" customWidth="1"/>
    <col min="2568" max="2574" width="2.625" style="54" customWidth="1"/>
    <col min="2575" max="2580" width="2.375" style="54" customWidth="1"/>
    <col min="2581" max="2587" width="2.625" style="54" customWidth="1"/>
    <col min="2588" max="2588" width="0.5" style="54" customWidth="1"/>
    <col min="2589" max="2595" width="2.625" style="54" customWidth="1"/>
    <col min="2596" max="2596" width="0.5" style="54" customWidth="1"/>
    <col min="2597" max="2603" width="2.625" style="54" customWidth="1"/>
    <col min="2604" max="2604" width="0.5" style="54" customWidth="1"/>
    <col min="2605" max="2611" width="2.625" style="54" customWidth="1"/>
    <col min="2612" max="2612" width="0.5" style="54" customWidth="1"/>
    <col min="2613" max="2619" width="2.625" style="54" customWidth="1"/>
    <col min="2620" max="2620" width="0.5" style="54" customWidth="1"/>
    <col min="2621" max="2822" width="2.625" style="54"/>
    <col min="2823" max="2823" width="5.625" style="54" customWidth="1"/>
    <col min="2824" max="2830" width="2.625" style="54" customWidth="1"/>
    <col min="2831" max="2836" width="2.375" style="54" customWidth="1"/>
    <col min="2837" max="2843" width="2.625" style="54" customWidth="1"/>
    <col min="2844" max="2844" width="0.5" style="54" customWidth="1"/>
    <col min="2845" max="2851" width="2.625" style="54" customWidth="1"/>
    <col min="2852" max="2852" width="0.5" style="54" customWidth="1"/>
    <col min="2853" max="2859" width="2.625" style="54" customWidth="1"/>
    <col min="2860" max="2860" width="0.5" style="54" customWidth="1"/>
    <col min="2861" max="2867" width="2.625" style="54" customWidth="1"/>
    <col min="2868" max="2868" width="0.5" style="54" customWidth="1"/>
    <col min="2869" max="2875" width="2.625" style="54" customWidth="1"/>
    <col min="2876" max="2876" width="0.5" style="54" customWidth="1"/>
    <col min="2877" max="3078" width="2.625" style="54"/>
    <col min="3079" max="3079" width="5.625" style="54" customWidth="1"/>
    <col min="3080" max="3086" width="2.625" style="54" customWidth="1"/>
    <col min="3087" max="3092" width="2.375" style="54" customWidth="1"/>
    <col min="3093" max="3099" width="2.625" style="54" customWidth="1"/>
    <col min="3100" max="3100" width="0.5" style="54" customWidth="1"/>
    <col min="3101" max="3107" width="2.625" style="54" customWidth="1"/>
    <col min="3108" max="3108" width="0.5" style="54" customWidth="1"/>
    <col min="3109" max="3115" width="2.625" style="54" customWidth="1"/>
    <col min="3116" max="3116" width="0.5" style="54" customWidth="1"/>
    <col min="3117" max="3123" width="2.625" style="54" customWidth="1"/>
    <col min="3124" max="3124" width="0.5" style="54" customWidth="1"/>
    <col min="3125" max="3131" width="2.625" style="54" customWidth="1"/>
    <col min="3132" max="3132" width="0.5" style="54" customWidth="1"/>
    <col min="3133" max="3334" width="2.625" style="54"/>
    <col min="3335" max="3335" width="5.625" style="54" customWidth="1"/>
    <col min="3336" max="3342" width="2.625" style="54" customWidth="1"/>
    <col min="3343" max="3348" width="2.375" style="54" customWidth="1"/>
    <col min="3349" max="3355" width="2.625" style="54" customWidth="1"/>
    <col min="3356" max="3356" width="0.5" style="54" customWidth="1"/>
    <col min="3357" max="3363" width="2.625" style="54" customWidth="1"/>
    <col min="3364" max="3364" width="0.5" style="54" customWidth="1"/>
    <col min="3365" max="3371" width="2.625" style="54" customWidth="1"/>
    <col min="3372" max="3372" width="0.5" style="54" customWidth="1"/>
    <col min="3373" max="3379" width="2.625" style="54" customWidth="1"/>
    <col min="3380" max="3380" width="0.5" style="54" customWidth="1"/>
    <col min="3381" max="3387" width="2.625" style="54" customWidth="1"/>
    <col min="3388" max="3388" width="0.5" style="54" customWidth="1"/>
    <col min="3389" max="3590" width="2.625" style="54"/>
    <col min="3591" max="3591" width="5.625" style="54" customWidth="1"/>
    <col min="3592" max="3598" width="2.625" style="54" customWidth="1"/>
    <col min="3599" max="3604" width="2.375" style="54" customWidth="1"/>
    <col min="3605" max="3611" width="2.625" style="54" customWidth="1"/>
    <col min="3612" max="3612" width="0.5" style="54" customWidth="1"/>
    <col min="3613" max="3619" width="2.625" style="54" customWidth="1"/>
    <col min="3620" max="3620" width="0.5" style="54" customWidth="1"/>
    <col min="3621" max="3627" width="2.625" style="54" customWidth="1"/>
    <col min="3628" max="3628" width="0.5" style="54" customWidth="1"/>
    <col min="3629" max="3635" width="2.625" style="54" customWidth="1"/>
    <col min="3636" max="3636" width="0.5" style="54" customWidth="1"/>
    <col min="3637" max="3643" width="2.625" style="54" customWidth="1"/>
    <col min="3644" max="3644" width="0.5" style="54" customWidth="1"/>
    <col min="3645" max="3846" width="2.625" style="54"/>
    <col min="3847" max="3847" width="5.625" style="54" customWidth="1"/>
    <col min="3848" max="3854" width="2.625" style="54" customWidth="1"/>
    <col min="3855" max="3860" width="2.375" style="54" customWidth="1"/>
    <col min="3861" max="3867" width="2.625" style="54" customWidth="1"/>
    <col min="3868" max="3868" width="0.5" style="54" customWidth="1"/>
    <col min="3869" max="3875" width="2.625" style="54" customWidth="1"/>
    <col min="3876" max="3876" width="0.5" style="54" customWidth="1"/>
    <col min="3877" max="3883" width="2.625" style="54" customWidth="1"/>
    <col min="3884" max="3884" width="0.5" style="54" customWidth="1"/>
    <col min="3885" max="3891" width="2.625" style="54" customWidth="1"/>
    <col min="3892" max="3892" width="0.5" style="54" customWidth="1"/>
    <col min="3893" max="3899" width="2.625" style="54" customWidth="1"/>
    <col min="3900" max="3900" width="0.5" style="54" customWidth="1"/>
    <col min="3901" max="4102" width="2.625" style="54"/>
    <col min="4103" max="4103" width="5.625" style="54" customWidth="1"/>
    <col min="4104" max="4110" width="2.625" style="54" customWidth="1"/>
    <col min="4111" max="4116" width="2.375" style="54" customWidth="1"/>
    <col min="4117" max="4123" width="2.625" style="54" customWidth="1"/>
    <col min="4124" max="4124" width="0.5" style="54" customWidth="1"/>
    <col min="4125" max="4131" width="2.625" style="54" customWidth="1"/>
    <col min="4132" max="4132" width="0.5" style="54" customWidth="1"/>
    <col min="4133" max="4139" width="2.625" style="54" customWidth="1"/>
    <col min="4140" max="4140" width="0.5" style="54" customWidth="1"/>
    <col min="4141" max="4147" width="2.625" style="54" customWidth="1"/>
    <col min="4148" max="4148" width="0.5" style="54" customWidth="1"/>
    <col min="4149" max="4155" width="2.625" style="54" customWidth="1"/>
    <col min="4156" max="4156" width="0.5" style="54" customWidth="1"/>
    <col min="4157" max="4358" width="2.625" style="54"/>
    <col min="4359" max="4359" width="5.625" style="54" customWidth="1"/>
    <col min="4360" max="4366" width="2.625" style="54" customWidth="1"/>
    <col min="4367" max="4372" width="2.375" style="54" customWidth="1"/>
    <col min="4373" max="4379" width="2.625" style="54" customWidth="1"/>
    <col min="4380" max="4380" width="0.5" style="54" customWidth="1"/>
    <col min="4381" max="4387" width="2.625" style="54" customWidth="1"/>
    <col min="4388" max="4388" width="0.5" style="54" customWidth="1"/>
    <col min="4389" max="4395" width="2.625" style="54" customWidth="1"/>
    <col min="4396" max="4396" width="0.5" style="54" customWidth="1"/>
    <col min="4397" max="4403" width="2.625" style="54" customWidth="1"/>
    <col min="4404" max="4404" width="0.5" style="54" customWidth="1"/>
    <col min="4405" max="4411" width="2.625" style="54" customWidth="1"/>
    <col min="4412" max="4412" width="0.5" style="54" customWidth="1"/>
    <col min="4413" max="4614" width="2.625" style="54"/>
    <col min="4615" max="4615" width="5.625" style="54" customWidth="1"/>
    <col min="4616" max="4622" width="2.625" style="54" customWidth="1"/>
    <col min="4623" max="4628" width="2.375" style="54" customWidth="1"/>
    <col min="4629" max="4635" width="2.625" style="54" customWidth="1"/>
    <col min="4636" max="4636" width="0.5" style="54" customWidth="1"/>
    <col min="4637" max="4643" width="2.625" style="54" customWidth="1"/>
    <col min="4644" max="4644" width="0.5" style="54" customWidth="1"/>
    <col min="4645" max="4651" width="2.625" style="54" customWidth="1"/>
    <col min="4652" max="4652" width="0.5" style="54" customWidth="1"/>
    <col min="4653" max="4659" width="2.625" style="54" customWidth="1"/>
    <col min="4660" max="4660" width="0.5" style="54" customWidth="1"/>
    <col min="4661" max="4667" width="2.625" style="54" customWidth="1"/>
    <col min="4668" max="4668" width="0.5" style="54" customWidth="1"/>
    <col min="4669" max="4870" width="2.625" style="54"/>
    <col min="4871" max="4871" width="5.625" style="54" customWidth="1"/>
    <col min="4872" max="4878" width="2.625" style="54" customWidth="1"/>
    <col min="4879" max="4884" width="2.375" style="54" customWidth="1"/>
    <col min="4885" max="4891" width="2.625" style="54" customWidth="1"/>
    <col min="4892" max="4892" width="0.5" style="54" customWidth="1"/>
    <col min="4893" max="4899" width="2.625" style="54" customWidth="1"/>
    <col min="4900" max="4900" width="0.5" style="54" customWidth="1"/>
    <col min="4901" max="4907" width="2.625" style="54" customWidth="1"/>
    <col min="4908" max="4908" width="0.5" style="54" customWidth="1"/>
    <col min="4909" max="4915" width="2.625" style="54" customWidth="1"/>
    <col min="4916" max="4916" width="0.5" style="54" customWidth="1"/>
    <col min="4917" max="4923" width="2.625" style="54" customWidth="1"/>
    <col min="4924" max="4924" width="0.5" style="54" customWidth="1"/>
    <col min="4925" max="5126" width="2.625" style="54"/>
    <col min="5127" max="5127" width="5.625" style="54" customWidth="1"/>
    <col min="5128" max="5134" width="2.625" style="54" customWidth="1"/>
    <col min="5135" max="5140" width="2.375" style="54" customWidth="1"/>
    <col min="5141" max="5147" width="2.625" style="54" customWidth="1"/>
    <col min="5148" max="5148" width="0.5" style="54" customWidth="1"/>
    <col min="5149" max="5155" width="2.625" style="54" customWidth="1"/>
    <col min="5156" max="5156" width="0.5" style="54" customWidth="1"/>
    <col min="5157" max="5163" width="2.625" style="54" customWidth="1"/>
    <col min="5164" max="5164" width="0.5" style="54" customWidth="1"/>
    <col min="5165" max="5171" width="2.625" style="54" customWidth="1"/>
    <col min="5172" max="5172" width="0.5" style="54" customWidth="1"/>
    <col min="5173" max="5179" width="2.625" style="54" customWidth="1"/>
    <col min="5180" max="5180" width="0.5" style="54" customWidth="1"/>
    <col min="5181" max="5382" width="2.625" style="54"/>
    <col min="5383" max="5383" width="5.625" style="54" customWidth="1"/>
    <col min="5384" max="5390" width="2.625" style="54" customWidth="1"/>
    <col min="5391" max="5396" width="2.375" style="54" customWidth="1"/>
    <col min="5397" max="5403" width="2.625" style="54" customWidth="1"/>
    <col min="5404" max="5404" width="0.5" style="54" customWidth="1"/>
    <col min="5405" max="5411" width="2.625" style="54" customWidth="1"/>
    <col min="5412" max="5412" width="0.5" style="54" customWidth="1"/>
    <col min="5413" max="5419" width="2.625" style="54" customWidth="1"/>
    <col min="5420" max="5420" width="0.5" style="54" customWidth="1"/>
    <col min="5421" max="5427" width="2.625" style="54" customWidth="1"/>
    <col min="5428" max="5428" width="0.5" style="54" customWidth="1"/>
    <col min="5429" max="5435" width="2.625" style="54" customWidth="1"/>
    <col min="5436" max="5436" width="0.5" style="54" customWidth="1"/>
    <col min="5437" max="5638" width="2.625" style="54"/>
    <col min="5639" max="5639" width="5.625" style="54" customWidth="1"/>
    <col min="5640" max="5646" width="2.625" style="54" customWidth="1"/>
    <col min="5647" max="5652" width="2.375" style="54" customWidth="1"/>
    <col min="5653" max="5659" width="2.625" style="54" customWidth="1"/>
    <col min="5660" max="5660" width="0.5" style="54" customWidth="1"/>
    <col min="5661" max="5667" width="2.625" style="54" customWidth="1"/>
    <col min="5668" max="5668" width="0.5" style="54" customWidth="1"/>
    <col min="5669" max="5675" width="2.625" style="54" customWidth="1"/>
    <col min="5676" max="5676" width="0.5" style="54" customWidth="1"/>
    <col min="5677" max="5683" width="2.625" style="54" customWidth="1"/>
    <col min="5684" max="5684" width="0.5" style="54" customWidth="1"/>
    <col min="5685" max="5691" width="2.625" style="54" customWidth="1"/>
    <col min="5692" max="5692" width="0.5" style="54" customWidth="1"/>
    <col min="5693" max="5894" width="2.625" style="54"/>
    <col min="5895" max="5895" width="5.625" style="54" customWidth="1"/>
    <col min="5896" max="5902" width="2.625" style="54" customWidth="1"/>
    <col min="5903" max="5908" width="2.375" style="54" customWidth="1"/>
    <col min="5909" max="5915" width="2.625" style="54" customWidth="1"/>
    <col min="5916" max="5916" width="0.5" style="54" customWidth="1"/>
    <col min="5917" max="5923" width="2.625" style="54" customWidth="1"/>
    <col min="5924" max="5924" width="0.5" style="54" customWidth="1"/>
    <col min="5925" max="5931" width="2.625" style="54" customWidth="1"/>
    <col min="5932" max="5932" width="0.5" style="54" customWidth="1"/>
    <col min="5933" max="5939" width="2.625" style="54" customWidth="1"/>
    <col min="5940" max="5940" width="0.5" style="54" customWidth="1"/>
    <col min="5941" max="5947" width="2.625" style="54" customWidth="1"/>
    <col min="5948" max="5948" width="0.5" style="54" customWidth="1"/>
    <col min="5949" max="6150" width="2.625" style="54"/>
    <col min="6151" max="6151" width="5.625" style="54" customWidth="1"/>
    <col min="6152" max="6158" width="2.625" style="54" customWidth="1"/>
    <col min="6159" max="6164" width="2.375" style="54" customWidth="1"/>
    <col min="6165" max="6171" width="2.625" style="54" customWidth="1"/>
    <col min="6172" max="6172" width="0.5" style="54" customWidth="1"/>
    <col min="6173" max="6179" width="2.625" style="54" customWidth="1"/>
    <col min="6180" max="6180" width="0.5" style="54" customWidth="1"/>
    <col min="6181" max="6187" width="2.625" style="54" customWidth="1"/>
    <col min="6188" max="6188" width="0.5" style="54" customWidth="1"/>
    <col min="6189" max="6195" width="2.625" style="54" customWidth="1"/>
    <col min="6196" max="6196" width="0.5" style="54" customWidth="1"/>
    <col min="6197" max="6203" width="2.625" style="54" customWidth="1"/>
    <col min="6204" max="6204" width="0.5" style="54" customWidth="1"/>
    <col min="6205" max="6406" width="2.625" style="54"/>
    <col min="6407" max="6407" width="5.625" style="54" customWidth="1"/>
    <col min="6408" max="6414" width="2.625" style="54" customWidth="1"/>
    <col min="6415" max="6420" width="2.375" style="54" customWidth="1"/>
    <col min="6421" max="6427" width="2.625" style="54" customWidth="1"/>
    <col min="6428" max="6428" width="0.5" style="54" customWidth="1"/>
    <col min="6429" max="6435" width="2.625" style="54" customWidth="1"/>
    <col min="6436" max="6436" width="0.5" style="54" customWidth="1"/>
    <col min="6437" max="6443" width="2.625" style="54" customWidth="1"/>
    <col min="6444" max="6444" width="0.5" style="54" customWidth="1"/>
    <col min="6445" max="6451" width="2.625" style="54" customWidth="1"/>
    <col min="6452" max="6452" width="0.5" style="54" customWidth="1"/>
    <col min="6453" max="6459" width="2.625" style="54" customWidth="1"/>
    <col min="6460" max="6460" width="0.5" style="54" customWidth="1"/>
    <col min="6461" max="6662" width="2.625" style="54"/>
    <col min="6663" max="6663" width="5.625" style="54" customWidth="1"/>
    <col min="6664" max="6670" width="2.625" style="54" customWidth="1"/>
    <col min="6671" max="6676" width="2.375" style="54" customWidth="1"/>
    <col min="6677" max="6683" width="2.625" style="54" customWidth="1"/>
    <col min="6684" max="6684" width="0.5" style="54" customWidth="1"/>
    <col min="6685" max="6691" width="2.625" style="54" customWidth="1"/>
    <col min="6692" max="6692" width="0.5" style="54" customWidth="1"/>
    <col min="6693" max="6699" width="2.625" style="54" customWidth="1"/>
    <col min="6700" max="6700" width="0.5" style="54" customWidth="1"/>
    <col min="6701" max="6707" width="2.625" style="54" customWidth="1"/>
    <col min="6708" max="6708" width="0.5" style="54" customWidth="1"/>
    <col min="6709" max="6715" width="2.625" style="54" customWidth="1"/>
    <col min="6716" max="6716" width="0.5" style="54" customWidth="1"/>
    <col min="6717" max="6918" width="2.625" style="54"/>
    <col min="6919" max="6919" width="5.625" style="54" customWidth="1"/>
    <col min="6920" max="6926" width="2.625" style="54" customWidth="1"/>
    <col min="6927" max="6932" width="2.375" style="54" customWidth="1"/>
    <col min="6933" max="6939" width="2.625" style="54" customWidth="1"/>
    <col min="6940" max="6940" width="0.5" style="54" customWidth="1"/>
    <col min="6941" max="6947" width="2.625" style="54" customWidth="1"/>
    <col min="6948" max="6948" width="0.5" style="54" customWidth="1"/>
    <col min="6949" max="6955" width="2.625" style="54" customWidth="1"/>
    <col min="6956" max="6956" width="0.5" style="54" customWidth="1"/>
    <col min="6957" max="6963" width="2.625" style="54" customWidth="1"/>
    <col min="6964" max="6964" width="0.5" style="54" customWidth="1"/>
    <col min="6965" max="6971" width="2.625" style="54" customWidth="1"/>
    <col min="6972" max="6972" width="0.5" style="54" customWidth="1"/>
    <col min="6973" max="7174" width="2.625" style="54"/>
    <col min="7175" max="7175" width="5.625" style="54" customWidth="1"/>
    <col min="7176" max="7182" width="2.625" style="54" customWidth="1"/>
    <col min="7183" max="7188" width="2.375" style="54" customWidth="1"/>
    <col min="7189" max="7195" width="2.625" style="54" customWidth="1"/>
    <col min="7196" max="7196" width="0.5" style="54" customWidth="1"/>
    <col min="7197" max="7203" width="2.625" style="54" customWidth="1"/>
    <col min="7204" max="7204" width="0.5" style="54" customWidth="1"/>
    <col min="7205" max="7211" width="2.625" style="54" customWidth="1"/>
    <col min="7212" max="7212" width="0.5" style="54" customWidth="1"/>
    <col min="7213" max="7219" width="2.625" style="54" customWidth="1"/>
    <col min="7220" max="7220" width="0.5" style="54" customWidth="1"/>
    <col min="7221" max="7227" width="2.625" style="54" customWidth="1"/>
    <col min="7228" max="7228" width="0.5" style="54" customWidth="1"/>
    <col min="7229" max="7430" width="2.625" style="54"/>
    <col min="7431" max="7431" width="5.625" style="54" customWidth="1"/>
    <col min="7432" max="7438" width="2.625" style="54" customWidth="1"/>
    <col min="7439" max="7444" width="2.375" style="54" customWidth="1"/>
    <col min="7445" max="7451" width="2.625" style="54" customWidth="1"/>
    <col min="7452" max="7452" width="0.5" style="54" customWidth="1"/>
    <col min="7453" max="7459" width="2.625" style="54" customWidth="1"/>
    <col min="7460" max="7460" width="0.5" style="54" customWidth="1"/>
    <col min="7461" max="7467" width="2.625" style="54" customWidth="1"/>
    <col min="7468" max="7468" width="0.5" style="54" customWidth="1"/>
    <col min="7469" max="7475" width="2.625" style="54" customWidth="1"/>
    <col min="7476" max="7476" width="0.5" style="54" customWidth="1"/>
    <col min="7477" max="7483" width="2.625" style="54" customWidth="1"/>
    <col min="7484" max="7484" width="0.5" style="54" customWidth="1"/>
    <col min="7485" max="7686" width="2.625" style="54"/>
    <col min="7687" max="7687" width="5.625" style="54" customWidth="1"/>
    <col min="7688" max="7694" width="2.625" style="54" customWidth="1"/>
    <col min="7695" max="7700" width="2.375" style="54" customWidth="1"/>
    <col min="7701" max="7707" width="2.625" style="54" customWidth="1"/>
    <col min="7708" max="7708" width="0.5" style="54" customWidth="1"/>
    <col min="7709" max="7715" width="2.625" style="54" customWidth="1"/>
    <col min="7716" max="7716" width="0.5" style="54" customWidth="1"/>
    <col min="7717" max="7723" width="2.625" style="54" customWidth="1"/>
    <col min="7724" max="7724" width="0.5" style="54" customWidth="1"/>
    <col min="7725" max="7731" width="2.625" style="54" customWidth="1"/>
    <col min="7732" max="7732" width="0.5" style="54" customWidth="1"/>
    <col min="7733" max="7739" width="2.625" style="54" customWidth="1"/>
    <col min="7740" max="7740" width="0.5" style="54" customWidth="1"/>
    <col min="7741" max="7942" width="2.625" style="54"/>
    <col min="7943" max="7943" width="5.625" style="54" customWidth="1"/>
    <col min="7944" max="7950" width="2.625" style="54" customWidth="1"/>
    <col min="7951" max="7956" width="2.375" style="54" customWidth="1"/>
    <col min="7957" max="7963" width="2.625" style="54" customWidth="1"/>
    <col min="7964" max="7964" width="0.5" style="54" customWidth="1"/>
    <col min="7965" max="7971" width="2.625" style="54" customWidth="1"/>
    <col min="7972" max="7972" width="0.5" style="54" customWidth="1"/>
    <col min="7973" max="7979" width="2.625" style="54" customWidth="1"/>
    <col min="7980" max="7980" width="0.5" style="54" customWidth="1"/>
    <col min="7981" max="7987" width="2.625" style="54" customWidth="1"/>
    <col min="7988" max="7988" width="0.5" style="54" customWidth="1"/>
    <col min="7989" max="7995" width="2.625" style="54" customWidth="1"/>
    <col min="7996" max="7996" width="0.5" style="54" customWidth="1"/>
    <col min="7997" max="8198" width="2.625" style="54"/>
    <col min="8199" max="8199" width="5.625" style="54" customWidth="1"/>
    <col min="8200" max="8206" width="2.625" style="54" customWidth="1"/>
    <col min="8207" max="8212" width="2.375" style="54" customWidth="1"/>
    <col min="8213" max="8219" width="2.625" style="54" customWidth="1"/>
    <col min="8220" max="8220" width="0.5" style="54" customWidth="1"/>
    <col min="8221" max="8227" width="2.625" style="54" customWidth="1"/>
    <col min="8228" max="8228" width="0.5" style="54" customWidth="1"/>
    <col min="8229" max="8235" width="2.625" style="54" customWidth="1"/>
    <col min="8236" max="8236" width="0.5" style="54" customWidth="1"/>
    <col min="8237" max="8243" width="2.625" style="54" customWidth="1"/>
    <col min="8244" max="8244" width="0.5" style="54" customWidth="1"/>
    <col min="8245" max="8251" width="2.625" style="54" customWidth="1"/>
    <col min="8252" max="8252" width="0.5" style="54" customWidth="1"/>
    <col min="8253" max="8454" width="2.625" style="54"/>
    <col min="8455" max="8455" width="5.625" style="54" customWidth="1"/>
    <col min="8456" max="8462" width="2.625" style="54" customWidth="1"/>
    <col min="8463" max="8468" width="2.375" style="54" customWidth="1"/>
    <col min="8469" max="8475" width="2.625" style="54" customWidth="1"/>
    <col min="8476" max="8476" width="0.5" style="54" customWidth="1"/>
    <col min="8477" max="8483" width="2.625" style="54" customWidth="1"/>
    <col min="8484" max="8484" width="0.5" style="54" customWidth="1"/>
    <col min="8485" max="8491" width="2.625" style="54" customWidth="1"/>
    <col min="8492" max="8492" width="0.5" style="54" customWidth="1"/>
    <col min="8493" max="8499" width="2.625" style="54" customWidth="1"/>
    <col min="8500" max="8500" width="0.5" style="54" customWidth="1"/>
    <col min="8501" max="8507" width="2.625" style="54" customWidth="1"/>
    <col min="8508" max="8508" width="0.5" style="54" customWidth="1"/>
    <col min="8509" max="8710" width="2.625" style="54"/>
    <col min="8711" max="8711" width="5.625" style="54" customWidth="1"/>
    <col min="8712" max="8718" width="2.625" style="54" customWidth="1"/>
    <col min="8719" max="8724" width="2.375" style="54" customWidth="1"/>
    <col min="8725" max="8731" width="2.625" style="54" customWidth="1"/>
    <col min="8732" max="8732" width="0.5" style="54" customWidth="1"/>
    <col min="8733" max="8739" width="2.625" style="54" customWidth="1"/>
    <col min="8740" max="8740" width="0.5" style="54" customWidth="1"/>
    <col min="8741" max="8747" width="2.625" style="54" customWidth="1"/>
    <col min="8748" max="8748" width="0.5" style="54" customWidth="1"/>
    <col min="8749" max="8755" width="2.625" style="54" customWidth="1"/>
    <col min="8756" max="8756" width="0.5" style="54" customWidth="1"/>
    <col min="8757" max="8763" width="2.625" style="54" customWidth="1"/>
    <col min="8764" max="8764" width="0.5" style="54" customWidth="1"/>
    <col min="8765" max="8966" width="2.625" style="54"/>
    <col min="8967" max="8967" width="5.625" style="54" customWidth="1"/>
    <col min="8968" max="8974" width="2.625" style="54" customWidth="1"/>
    <col min="8975" max="8980" width="2.375" style="54" customWidth="1"/>
    <col min="8981" max="8987" width="2.625" style="54" customWidth="1"/>
    <col min="8988" max="8988" width="0.5" style="54" customWidth="1"/>
    <col min="8989" max="8995" width="2.625" style="54" customWidth="1"/>
    <col min="8996" max="8996" width="0.5" style="54" customWidth="1"/>
    <col min="8997" max="9003" width="2.625" style="54" customWidth="1"/>
    <col min="9004" max="9004" width="0.5" style="54" customWidth="1"/>
    <col min="9005" max="9011" width="2.625" style="54" customWidth="1"/>
    <col min="9012" max="9012" width="0.5" style="54" customWidth="1"/>
    <col min="9013" max="9019" width="2.625" style="54" customWidth="1"/>
    <col min="9020" max="9020" width="0.5" style="54" customWidth="1"/>
    <col min="9021" max="9222" width="2.625" style="54"/>
    <col min="9223" max="9223" width="5.625" style="54" customWidth="1"/>
    <col min="9224" max="9230" width="2.625" style="54" customWidth="1"/>
    <col min="9231" max="9236" width="2.375" style="54" customWidth="1"/>
    <col min="9237" max="9243" width="2.625" style="54" customWidth="1"/>
    <col min="9244" max="9244" width="0.5" style="54" customWidth="1"/>
    <col min="9245" max="9251" width="2.625" style="54" customWidth="1"/>
    <col min="9252" max="9252" width="0.5" style="54" customWidth="1"/>
    <col min="9253" max="9259" width="2.625" style="54" customWidth="1"/>
    <col min="9260" max="9260" width="0.5" style="54" customWidth="1"/>
    <col min="9261" max="9267" width="2.625" style="54" customWidth="1"/>
    <col min="9268" max="9268" width="0.5" style="54" customWidth="1"/>
    <col min="9269" max="9275" width="2.625" style="54" customWidth="1"/>
    <col min="9276" max="9276" width="0.5" style="54" customWidth="1"/>
    <col min="9277" max="9478" width="2.625" style="54"/>
    <col min="9479" max="9479" width="5.625" style="54" customWidth="1"/>
    <col min="9480" max="9486" width="2.625" style="54" customWidth="1"/>
    <col min="9487" max="9492" width="2.375" style="54" customWidth="1"/>
    <col min="9493" max="9499" width="2.625" style="54" customWidth="1"/>
    <col min="9500" max="9500" width="0.5" style="54" customWidth="1"/>
    <col min="9501" max="9507" width="2.625" style="54" customWidth="1"/>
    <col min="9508" max="9508" width="0.5" style="54" customWidth="1"/>
    <col min="9509" max="9515" width="2.625" style="54" customWidth="1"/>
    <col min="9516" max="9516" width="0.5" style="54" customWidth="1"/>
    <col min="9517" max="9523" width="2.625" style="54" customWidth="1"/>
    <col min="9524" max="9524" width="0.5" style="54" customWidth="1"/>
    <col min="9525" max="9531" width="2.625" style="54" customWidth="1"/>
    <col min="9532" max="9532" width="0.5" style="54" customWidth="1"/>
    <col min="9533" max="9734" width="2.625" style="54"/>
    <col min="9735" max="9735" width="5.625" style="54" customWidth="1"/>
    <col min="9736" max="9742" width="2.625" style="54" customWidth="1"/>
    <col min="9743" max="9748" width="2.375" style="54" customWidth="1"/>
    <col min="9749" max="9755" width="2.625" style="54" customWidth="1"/>
    <col min="9756" max="9756" width="0.5" style="54" customWidth="1"/>
    <col min="9757" max="9763" width="2.625" style="54" customWidth="1"/>
    <col min="9764" max="9764" width="0.5" style="54" customWidth="1"/>
    <col min="9765" max="9771" width="2.625" style="54" customWidth="1"/>
    <col min="9772" max="9772" width="0.5" style="54" customWidth="1"/>
    <col min="9773" max="9779" width="2.625" style="54" customWidth="1"/>
    <col min="9780" max="9780" width="0.5" style="54" customWidth="1"/>
    <col min="9781" max="9787" width="2.625" style="54" customWidth="1"/>
    <col min="9788" max="9788" width="0.5" style="54" customWidth="1"/>
    <col min="9789" max="9990" width="2.625" style="54"/>
    <col min="9991" max="9991" width="5.625" style="54" customWidth="1"/>
    <col min="9992" max="9998" width="2.625" style="54" customWidth="1"/>
    <col min="9999" max="10004" width="2.375" style="54" customWidth="1"/>
    <col min="10005" max="10011" width="2.625" style="54" customWidth="1"/>
    <col min="10012" max="10012" width="0.5" style="54" customWidth="1"/>
    <col min="10013" max="10019" width="2.625" style="54" customWidth="1"/>
    <col min="10020" max="10020" width="0.5" style="54" customWidth="1"/>
    <col min="10021" max="10027" width="2.625" style="54" customWidth="1"/>
    <col min="10028" max="10028" width="0.5" style="54" customWidth="1"/>
    <col min="10029" max="10035" width="2.625" style="54" customWidth="1"/>
    <col min="10036" max="10036" width="0.5" style="54" customWidth="1"/>
    <col min="10037" max="10043" width="2.625" style="54" customWidth="1"/>
    <col min="10044" max="10044" width="0.5" style="54" customWidth="1"/>
    <col min="10045" max="10246" width="2.625" style="54"/>
    <col min="10247" max="10247" width="5.625" style="54" customWidth="1"/>
    <col min="10248" max="10254" width="2.625" style="54" customWidth="1"/>
    <col min="10255" max="10260" width="2.375" style="54" customWidth="1"/>
    <col min="10261" max="10267" width="2.625" style="54" customWidth="1"/>
    <col min="10268" max="10268" width="0.5" style="54" customWidth="1"/>
    <col min="10269" max="10275" width="2.625" style="54" customWidth="1"/>
    <col min="10276" max="10276" width="0.5" style="54" customWidth="1"/>
    <col min="10277" max="10283" width="2.625" style="54" customWidth="1"/>
    <col min="10284" max="10284" width="0.5" style="54" customWidth="1"/>
    <col min="10285" max="10291" width="2.625" style="54" customWidth="1"/>
    <col min="10292" max="10292" width="0.5" style="54" customWidth="1"/>
    <col min="10293" max="10299" width="2.625" style="54" customWidth="1"/>
    <col min="10300" max="10300" width="0.5" style="54" customWidth="1"/>
    <col min="10301" max="10502" width="2.625" style="54"/>
    <col min="10503" max="10503" width="5.625" style="54" customWidth="1"/>
    <col min="10504" max="10510" width="2.625" style="54" customWidth="1"/>
    <col min="10511" max="10516" width="2.375" style="54" customWidth="1"/>
    <col min="10517" max="10523" width="2.625" style="54" customWidth="1"/>
    <col min="10524" max="10524" width="0.5" style="54" customWidth="1"/>
    <col min="10525" max="10531" width="2.625" style="54" customWidth="1"/>
    <col min="10532" max="10532" width="0.5" style="54" customWidth="1"/>
    <col min="10533" max="10539" width="2.625" style="54" customWidth="1"/>
    <col min="10540" max="10540" width="0.5" style="54" customWidth="1"/>
    <col min="10541" max="10547" width="2.625" style="54" customWidth="1"/>
    <col min="10548" max="10548" width="0.5" style="54" customWidth="1"/>
    <col min="10549" max="10555" width="2.625" style="54" customWidth="1"/>
    <col min="10556" max="10556" width="0.5" style="54" customWidth="1"/>
    <col min="10557" max="10758" width="2.625" style="54"/>
    <col min="10759" max="10759" width="5.625" style="54" customWidth="1"/>
    <col min="10760" max="10766" width="2.625" style="54" customWidth="1"/>
    <col min="10767" max="10772" width="2.375" style="54" customWidth="1"/>
    <col min="10773" max="10779" width="2.625" style="54" customWidth="1"/>
    <col min="10780" max="10780" width="0.5" style="54" customWidth="1"/>
    <col min="10781" max="10787" width="2.625" style="54" customWidth="1"/>
    <col min="10788" max="10788" width="0.5" style="54" customWidth="1"/>
    <col min="10789" max="10795" width="2.625" style="54" customWidth="1"/>
    <col min="10796" max="10796" width="0.5" style="54" customWidth="1"/>
    <col min="10797" max="10803" width="2.625" style="54" customWidth="1"/>
    <col min="10804" max="10804" width="0.5" style="54" customWidth="1"/>
    <col min="10805" max="10811" width="2.625" style="54" customWidth="1"/>
    <col min="10812" max="10812" width="0.5" style="54" customWidth="1"/>
    <col min="10813" max="11014" width="2.625" style="54"/>
    <col min="11015" max="11015" width="5.625" style="54" customWidth="1"/>
    <col min="11016" max="11022" width="2.625" style="54" customWidth="1"/>
    <col min="11023" max="11028" width="2.375" style="54" customWidth="1"/>
    <col min="11029" max="11035" width="2.625" style="54" customWidth="1"/>
    <col min="11036" max="11036" width="0.5" style="54" customWidth="1"/>
    <col min="11037" max="11043" width="2.625" style="54" customWidth="1"/>
    <col min="11044" max="11044" width="0.5" style="54" customWidth="1"/>
    <col min="11045" max="11051" width="2.625" style="54" customWidth="1"/>
    <col min="11052" max="11052" width="0.5" style="54" customWidth="1"/>
    <col min="11053" max="11059" width="2.625" style="54" customWidth="1"/>
    <col min="11060" max="11060" width="0.5" style="54" customWidth="1"/>
    <col min="11061" max="11067" width="2.625" style="54" customWidth="1"/>
    <col min="11068" max="11068" width="0.5" style="54" customWidth="1"/>
    <col min="11069" max="11270" width="2.625" style="54"/>
    <col min="11271" max="11271" width="5.625" style="54" customWidth="1"/>
    <col min="11272" max="11278" width="2.625" style="54" customWidth="1"/>
    <col min="11279" max="11284" width="2.375" style="54" customWidth="1"/>
    <col min="11285" max="11291" width="2.625" style="54" customWidth="1"/>
    <col min="11292" max="11292" width="0.5" style="54" customWidth="1"/>
    <col min="11293" max="11299" width="2.625" style="54" customWidth="1"/>
    <col min="11300" max="11300" width="0.5" style="54" customWidth="1"/>
    <col min="11301" max="11307" width="2.625" style="54" customWidth="1"/>
    <col min="11308" max="11308" width="0.5" style="54" customWidth="1"/>
    <col min="11309" max="11315" width="2.625" style="54" customWidth="1"/>
    <col min="11316" max="11316" width="0.5" style="54" customWidth="1"/>
    <col min="11317" max="11323" width="2.625" style="54" customWidth="1"/>
    <col min="11324" max="11324" width="0.5" style="54" customWidth="1"/>
    <col min="11325" max="11526" width="2.625" style="54"/>
    <col min="11527" max="11527" width="5.625" style="54" customWidth="1"/>
    <col min="11528" max="11534" width="2.625" style="54" customWidth="1"/>
    <col min="11535" max="11540" width="2.375" style="54" customWidth="1"/>
    <col min="11541" max="11547" width="2.625" style="54" customWidth="1"/>
    <col min="11548" max="11548" width="0.5" style="54" customWidth="1"/>
    <col min="11549" max="11555" width="2.625" style="54" customWidth="1"/>
    <col min="11556" max="11556" width="0.5" style="54" customWidth="1"/>
    <col min="11557" max="11563" width="2.625" style="54" customWidth="1"/>
    <col min="11564" max="11564" width="0.5" style="54" customWidth="1"/>
    <col min="11565" max="11571" width="2.625" style="54" customWidth="1"/>
    <col min="11572" max="11572" width="0.5" style="54" customWidth="1"/>
    <col min="11573" max="11579" width="2.625" style="54" customWidth="1"/>
    <col min="11580" max="11580" width="0.5" style="54" customWidth="1"/>
    <col min="11581" max="11782" width="2.625" style="54"/>
    <col min="11783" max="11783" width="5.625" style="54" customWidth="1"/>
    <col min="11784" max="11790" width="2.625" style="54" customWidth="1"/>
    <col min="11791" max="11796" width="2.375" style="54" customWidth="1"/>
    <col min="11797" max="11803" width="2.625" style="54" customWidth="1"/>
    <col min="11804" max="11804" width="0.5" style="54" customWidth="1"/>
    <col min="11805" max="11811" width="2.625" style="54" customWidth="1"/>
    <col min="11812" max="11812" width="0.5" style="54" customWidth="1"/>
    <col min="11813" max="11819" width="2.625" style="54" customWidth="1"/>
    <col min="11820" max="11820" width="0.5" style="54" customWidth="1"/>
    <col min="11821" max="11827" width="2.625" style="54" customWidth="1"/>
    <col min="11828" max="11828" width="0.5" style="54" customWidth="1"/>
    <col min="11829" max="11835" width="2.625" style="54" customWidth="1"/>
    <col min="11836" max="11836" width="0.5" style="54" customWidth="1"/>
    <col min="11837" max="12038" width="2.625" style="54"/>
    <col min="12039" max="12039" width="5.625" style="54" customWidth="1"/>
    <col min="12040" max="12046" width="2.625" style="54" customWidth="1"/>
    <col min="12047" max="12052" width="2.375" style="54" customWidth="1"/>
    <col min="12053" max="12059" width="2.625" style="54" customWidth="1"/>
    <col min="12060" max="12060" width="0.5" style="54" customWidth="1"/>
    <col min="12061" max="12067" width="2.625" style="54" customWidth="1"/>
    <col min="12068" max="12068" width="0.5" style="54" customWidth="1"/>
    <col min="12069" max="12075" width="2.625" style="54" customWidth="1"/>
    <col min="12076" max="12076" width="0.5" style="54" customWidth="1"/>
    <col min="12077" max="12083" width="2.625" style="54" customWidth="1"/>
    <col min="12084" max="12084" width="0.5" style="54" customWidth="1"/>
    <col min="12085" max="12091" width="2.625" style="54" customWidth="1"/>
    <col min="12092" max="12092" width="0.5" style="54" customWidth="1"/>
    <col min="12093" max="12294" width="2.625" style="54"/>
    <col min="12295" max="12295" width="5.625" style="54" customWidth="1"/>
    <col min="12296" max="12302" width="2.625" style="54" customWidth="1"/>
    <col min="12303" max="12308" width="2.375" style="54" customWidth="1"/>
    <col min="12309" max="12315" width="2.625" style="54" customWidth="1"/>
    <col min="12316" max="12316" width="0.5" style="54" customWidth="1"/>
    <col min="12317" max="12323" width="2.625" style="54" customWidth="1"/>
    <col min="12324" max="12324" width="0.5" style="54" customWidth="1"/>
    <col min="12325" max="12331" width="2.625" style="54" customWidth="1"/>
    <col min="12332" max="12332" width="0.5" style="54" customWidth="1"/>
    <col min="12333" max="12339" width="2.625" style="54" customWidth="1"/>
    <col min="12340" max="12340" width="0.5" style="54" customWidth="1"/>
    <col min="12341" max="12347" width="2.625" style="54" customWidth="1"/>
    <col min="12348" max="12348" width="0.5" style="54" customWidth="1"/>
    <col min="12349" max="12550" width="2.625" style="54"/>
    <col min="12551" max="12551" width="5.625" style="54" customWidth="1"/>
    <col min="12552" max="12558" width="2.625" style="54" customWidth="1"/>
    <col min="12559" max="12564" width="2.375" style="54" customWidth="1"/>
    <col min="12565" max="12571" width="2.625" style="54" customWidth="1"/>
    <col min="12572" max="12572" width="0.5" style="54" customWidth="1"/>
    <col min="12573" max="12579" width="2.625" style="54" customWidth="1"/>
    <col min="12580" max="12580" width="0.5" style="54" customWidth="1"/>
    <col min="12581" max="12587" width="2.625" style="54" customWidth="1"/>
    <col min="12588" max="12588" width="0.5" style="54" customWidth="1"/>
    <col min="12589" max="12595" width="2.625" style="54" customWidth="1"/>
    <col min="12596" max="12596" width="0.5" style="54" customWidth="1"/>
    <col min="12597" max="12603" width="2.625" style="54" customWidth="1"/>
    <col min="12604" max="12604" width="0.5" style="54" customWidth="1"/>
    <col min="12605" max="12806" width="2.625" style="54"/>
    <col min="12807" max="12807" width="5.625" style="54" customWidth="1"/>
    <col min="12808" max="12814" width="2.625" style="54" customWidth="1"/>
    <col min="12815" max="12820" width="2.375" style="54" customWidth="1"/>
    <col min="12821" max="12827" width="2.625" style="54" customWidth="1"/>
    <col min="12828" max="12828" width="0.5" style="54" customWidth="1"/>
    <col min="12829" max="12835" width="2.625" style="54" customWidth="1"/>
    <col min="12836" max="12836" width="0.5" style="54" customWidth="1"/>
    <col min="12837" max="12843" width="2.625" style="54" customWidth="1"/>
    <col min="12844" max="12844" width="0.5" style="54" customWidth="1"/>
    <col min="12845" max="12851" width="2.625" style="54" customWidth="1"/>
    <col min="12852" max="12852" width="0.5" style="54" customWidth="1"/>
    <col min="12853" max="12859" width="2.625" style="54" customWidth="1"/>
    <col min="12860" max="12860" width="0.5" style="54" customWidth="1"/>
    <col min="12861" max="13062" width="2.625" style="54"/>
    <col min="13063" max="13063" width="5.625" style="54" customWidth="1"/>
    <col min="13064" max="13070" width="2.625" style="54" customWidth="1"/>
    <col min="13071" max="13076" width="2.375" style="54" customWidth="1"/>
    <col min="13077" max="13083" width="2.625" style="54" customWidth="1"/>
    <col min="13084" max="13084" width="0.5" style="54" customWidth="1"/>
    <col min="13085" max="13091" width="2.625" style="54" customWidth="1"/>
    <col min="13092" max="13092" width="0.5" style="54" customWidth="1"/>
    <col min="13093" max="13099" width="2.625" style="54" customWidth="1"/>
    <col min="13100" max="13100" width="0.5" style="54" customWidth="1"/>
    <col min="13101" max="13107" width="2.625" style="54" customWidth="1"/>
    <col min="13108" max="13108" width="0.5" style="54" customWidth="1"/>
    <col min="13109" max="13115" width="2.625" style="54" customWidth="1"/>
    <col min="13116" max="13116" width="0.5" style="54" customWidth="1"/>
    <col min="13117" max="13318" width="2.625" style="54"/>
    <col min="13319" max="13319" width="5.625" style="54" customWidth="1"/>
    <col min="13320" max="13326" width="2.625" style="54" customWidth="1"/>
    <col min="13327" max="13332" width="2.375" style="54" customWidth="1"/>
    <col min="13333" max="13339" width="2.625" style="54" customWidth="1"/>
    <col min="13340" max="13340" width="0.5" style="54" customWidth="1"/>
    <col min="13341" max="13347" width="2.625" style="54" customWidth="1"/>
    <col min="13348" max="13348" width="0.5" style="54" customWidth="1"/>
    <col min="13349" max="13355" width="2.625" style="54" customWidth="1"/>
    <col min="13356" max="13356" width="0.5" style="54" customWidth="1"/>
    <col min="13357" max="13363" width="2.625" style="54" customWidth="1"/>
    <col min="13364" max="13364" width="0.5" style="54" customWidth="1"/>
    <col min="13365" max="13371" width="2.625" style="54" customWidth="1"/>
    <col min="13372" max="13372" width="0.5" style="54" customWidth="1"/>
    <col min="13373" max="13574" width="2.625" style="54"/>
    <col min="13575" max="13575" width="5.625" style="54" customWidth="1"/>
    <col min="13576" max="13582" width="2.625" style="54" customWidth="1"/>
    <col min="13583" max="13588" width="2.375" style="54" customWidth="1"/>
    <col min="13589" max="13595" width="2.625" style="54" customWidth="1"/>
    <col min="13596" max="13596" width="0.5" style="54" customWidth="1"/>
    <col min="13597" max="13603" width="2.625" style="54" customWidth="1"/>
    <col min="13604" max="13604" width="0.5" style="54" customWidth="1"/>
    <col min="13605" max="13611" width="2.625" style="54" customWidth="1"/>
    <col min="13612" max="13612" width="0.5" style="54" customWidth="1"/>
    <col min="13613" max="13619" width="2.625" style="54" customWidth="1"/>
    <col min="13620" max="13620" width="0.5" style="54" customWidth="1"/>
    <col min="13621" max="13627" width="2.625" style="54" customWidth="1"/>
    <col min="13628" max="13628" width="0.5" style="54" customWidth="1"/>
    <col min="13629" max="13830" width="2.625" style="54"/>
    <col min="13831" max="13831" width="5.625" style="54" customWidth="1"/>
    <col min="13832" max="13838" width="2.625" style="54" customWidth="1"/>
    <col min="13839" max="13844" width="2.375" style="54" customWidth="1"/>
    <col min="13845" max="13851" width="2.625" style="54" customWidth="1"/>
    <col min="13852" max="13852" width="0.5" style="54" customWidth="1"/>
    <col min="13853" max="13859" width="2.625" style="54" customWidth="1"/>
    <col min="13860" max="13860" width="0.5" style="54" customWidth="1"/>
    <col min="13861" max="13867" width="2.625" style="54" customWidth="1"/>
    <col min="13868" max="13868" width="0.5" style="54" customWidth="1"/>
    <col min="13869" max="13875" width="2.625" style="54" customWidth="1"/>
    <col min="13876" max="13876" width="0.5" style="54" customWidth="1"/>
    <col min="13877" max="13883" width="2.625" style="54" customWidth="1"/>
    <col min="13884" max="13884" width="0.5" style="54" customWidth="1"/>
    <col min="13885" max="14086" width="2.625" style="54"/>
    <col min="14087" max="14087" width="5.625" style="54" customWidth="1"/>
    <col min="14088" max="14094" width="2.625" style="54" customWidth="1"/>
    <col min="14095" max="14100" width="2.375" style="54" customWidth="1"/>
    <col min="14101" max="14107" width="2.625" style="54" customWidth="1"/>
    <col min="14108" max="14108" width="0.5" style="54" customWidth="1"/>
    <col min="14109" max="14115" width="2.625" style="54" customWidth="1"/>
    <col min="14116" max="14116" width="0.5" style="54" customWidth="1"/>
    <col min="14117" max="14123" width="2.625" style="54" customWidth="1"/>
    <col min="14124" max="14124" width="0.5" style="54" customWidth="1"/>
    <col min="14125" max="14131" width="2.625" style="54" customWidth="1"/>
    <col min="14132" max="14132" width="0.5" style="54" customWidth="1"/>
    <col min="14133" max="14139" width="2.625" style="54" customWidth="1"/>
    <col min="14140" max="14140" width="0.5" style="54" customWidth="1"/>
    <col min="14141" max="14342" width="2.625" style="54"/>
    <col min="14343" max="14343" width="5.625" style="54" customWidth="1"/>
    <col min="14344" max="14350" width="2.625" style="54" customWidth="1"/>
    <col min="14351" max="14356" width="2.375" style="54" customWidth="1"/>
    <col min="14357" max="14363" width="2.625" style="54" customWidth="1"/>
    <col min="14364" max="14364" width="0.5" style="54" customWidth="1"/>
    <col min="14365" max="14371" width="2.625" style="54" customWidth="1"/>
    <col min="14372" max="14372" width="0.5" style="54" customWidth="1"/>
    <col min="14373" max="14379" width="2.625" style="54" customWidth="1"/>
    <col min="14380" max="14380" width="0.5" style="54" customWidth="1"/>
    <col min="14381" max="14387" width="2.625" style="54" customWidth="1"/>
    <col min="14388" max="14388" width="0.5" style="54" customWidth="1"/>
    <col min="14389" max="14395" width="2.625" style="54" customWidth="1"/>
    <col min="14396" max="14396" width="0.5" style="54" customWidth="1"/>
    <col min="14397" max="14598" width="2.625" style="54"/>
    <col min="14599" max="14599" width="5.625" style="54" customWidth="1"/>
    <col min="14600" max="14606" width="2.625" style="54" customWidth="1"/>
    <col min="14607" max="14612" width="2.375" style="54" customWidth="1"/>
    <col min="14613" max="14619" width="2.625" style="54" customWidth="1"/>
    <col min="14620" max="14620" width="0.5" style="54" customWidth="1"/>
    <col min="14621" max="14627" width="2.625" style="54" customWidth="1"/>
    <col min="14628" max="14628" width="0.5" style="54" customWidth="1"/>
    <col min="14629" max="14635" width="2.625" style="54" customWidth="1"/>
    <col min="14636" max="14636" width="0.5" style="54" customWidth="1"/>
    <col min="14637" max="14643" width="2.625" style="54" customWidth="1"/>
    <col min="14644" max="14644" width="0.5" style="54" customWidth="1"/>
    <col min="14645" max="14651" width="2.625" style="54" customWidth="1"/>
    <col min="14652" max="14652" width="0.5" style="54" customWidth="1"/>
    <col min="14653" max="14854" width="2.625" style="54"/>
    <col min="14855" max="14855" width="5.625" style="54" customWidth="1"/>
    <col min="14856" max="14862" width="2.625" style="54" customWidth="1"/>
    <col min="14863" max="14868" width="2.375" style="54" customWidth="1"/>
    <col min="14869" max="14875" width="2.625" style="54" customWidth="1"/>
    <col min="14876" max="14876" width="0.5" style="54" customWidth="1"/>
    <col min="14877" max="14883" width="2.625" style="54" customWidth="1"/>
    <col min="14884" max="14884" width="0.5" style="54" customWidth="1"/>
    <col min="14885" max="14891" width="2.625" style="54" customWidth="1"/>
    <col min="14892" max="14892" width="0.5" style="54" customWidth="1"/>
    <col min="14893" max="14899" width="2.625" style="54" customWidth="1"/>
    <col min="14900" max="14900" width="0.5" style="54" customWidth="1"/>
    <col min="14901" max="14907" width="2.625" style="54" customWidth="1"/>
    <col min="14908" max="14908" width="0.5" style="54" customWidth="1"/>
    <col min="14909" max="15110" width="2.625" style="54"/>
    <col min="15111" max="15111" width="5.625" style="54" customWidth="1"/>
    <col min="15112" max="15118" width="2.625" style="54" customWidth="1"/>
    <col min="15119" max="15124" width="2.375" style="54" customWidth="1"/>
    <col min="15125" max="15131" width="2.625" style="54" customWidth="1"/>
    <col min="15132" max="15132" width="0.5" style="54" customWidth="1"/>
    <col min="15133" max="15139" width="2.625" style="54" customWidth="1"/>
    <col min="15140" max="15140" width="0.5" style="54" customWidth="1"/>
    <col min="15141" max="15147" width="2.625" style="54" customWidth="1"/>
    <col min="15148" max="15148" width="0.5" style="54" customWidth="1"/>
    <col min="15149" max="15155" width="2.625" style="54" customWidth="1"/>
    <col min="15156" max="15156" width="0.5" style="54" customWidth="1"/>
    <col min="15157" max="15163" width="2.625" style="54" customWidth="1"/>
    <col min="15164" max="15164" width="0.5" style="54" customWidth="1"/>
    <col min="15165" max="15366" width="2.625" style="54"/>
    <col min="15367" max="15367" width="5.625" style="54" customWidth="1"/>
    <col min="15368" max="15374" width="2.625" style="54" customWidth="1"/>
    <col min="15375" max="15380" width="2.375" style="54" customWidth="1"/>
    <col min="15381" max="15387" width="2.625" style="54" customWidth="1"/>
    <col min="15388" max="15388" width="0.5" style="54" customWidth="1"/>
    <col min="15389" max="15395" width="2.625" style="54" customWidth="1"/>
    <col min="15396" max="15396" width="0.5" style="54" customWidth="1"/>
    <col min="15397" max="15403" width="2.625" style="54" customWidth="1"/>
    <col min="15404" max="15404" width="0.5" style="54" customWidth="1"/>
    <col min="15405" max="15411" width="2.625" style="54" customWidth="1"/>
    <col min="15412" max="15412" width="0.5" style="54" customWidth="1"/>
    <col min="15413" max="15419" width="2.625" style="54" customWidth="1"/>
    <col min="15420" max="15420" width="0.5" style="54" customWidth="1"/>
    <col min="15421" max="15622" width="2.625" style="54"/>
    <col min="15623" max="15623" width="5.625" style="54" customWidth="1"/>
    <col min="15624" max="15630" width="2.625" style="54" customWidth="1"/>
    <col min="15631" max="15636" width="2.375" style="54" customWidth="1"/>
    <col min="15637" max="15643" width="2.625" style="54" customWidth="1"/>
    <col min="15644" max="15644" width="0.5" style="54" customWidth="1"/>
    <col min="15645" max="15651" width="2.625" style="54" customWidth="1"/>
    <col min="15652" max="15652" width="0.5" style="54" customWidth="1"/>
    <col min="15653" max="15659" width="2.625" style="54" customWidth="1"/>
    <col min="15660" max="15660" width="0.5" style="54" customWidth="1"/>
    <col min="15661" max="15667" width="2.625" style="54" customWidth="1"/>
    <col min="15668" max="15668" width="0.5" style="54" customWidth="1"/>
    <col min="15669" max="15675" width="2.625" style="54" customWidth="1"/>
    <col min="15676" max="15676" width="0.5" style="54" customWidth="1"/>
    <col min="15677" max="15878" width="2.625" style="54"/>
    <col min="15879" max="15879" width="5.625" style="54" customWidth="1"/>
    <col min="15880" max="15886" width="2.625" style="54" customWidth="1"/>
    <col min="15887" max="15892" width="2.375" style="54" customWidth="1"/>
    <col min="15893" max="15899" width="2.625" style="54" customWidth="1"/>
    <col min="15900" max="15900" width="0.5" style="54" customWidth="1"/>
    <col min="15901" max="15907" width="2.625" style="54" customWidth="1"/>
    <col min="15908" max="15908" width="0.5" style="54" customWidth="1"/>
    <col min="15909" max="15915" width="2.625" style="54" customWidth="1"/>
    <col min="15916" max="15916" width="0.5" style="54" customWidth="1"/>
    <col min="15917" max="15923" width="2.625" style="54" customWidth="1"/>
    <col min="15924" max="15924" width="0.5" style="54" customWidth="1"/>
    <col min="15925" max="15931" width="2.625" style="54" customWidth="1"/>
    <col min="15932" max="15932" width="0.5" style="54" customWidth="1"/>
    <col min="15933" max="16134" width="2.625" style="54"/>
    <col min="16135" max="16135" width="5.625" style="54" customWidth="1"/>
    <col min="16136" max="16142" width="2.625" style="54" customWidth="1"/>
    <col min="16143" max="16148" width="2.375" style="54" customWidth="1"/>
    <col min="16149" max="16155" width="2.625" style="54" customWidth="1"/>
    <col min="16156" max="16156" width="0.5" style="54" customWidth="1"/>
    <col min="16157" max="16163" width="2.625" style="54" customWidth="1"/>
    <col min="16164" max="16164" width="0.5" style="54" customWidth="1"/>
    <col min="16165" max="16171" width="2.625" style="54" customWidth="1"/>
    <col min="16172" max="16172" width="0.5" style="54" customWidth="1"/>
    <col min="16173" max="16179" width="2.625" style="54" customWidth="1"/>
    <col min="16180" max="16180" width="0.5" style="54" customWidth="1"/>
    <col min="16181" max="16187" width="2.625" style="54" customWidth="1"/>
    <col min="16188" max="16188" width="0.5" style="54" customWidth="1"/>
    <col min="16189" max="16384" width="2.625" style="54"/>
  </cols>
  <sheetData>
    <row r="1" spans="1:63" s="54" customFormat="1" ht="27.75" customHeight="1" thickBot="1">
      <c r="A1" s="764" t="s">
        <v>174</v>
      </c>
      <c r="S1" s="853"/>
      <c r="AA1" s="853"/>
      <c r="AI1" s="853"/>
      <c r="AQ1" s="853"/>
    </row>
    <row r="2" spans="1:63" s="54" customFormat="1" ht="24" customHeight="1">
      <c r="B2" s="854" t="s">
        <v>97</v>
      </c>
      <c r="C2" s="855"/>
      <c r="D2" s="855"/>
      <c r="E2" s="855"/>
      <c r="F2" s="855"/>
      <c r="G2" s="855"/>
      <c r="H2" s="855"/>
      <c r="I2" s="855"/>
      <c r="J2" s="855"/>
      <c r="K2" s="855"/>
      <c r="L2" s="855"/>
      <c r="M2" s="855"/>
      <c r="N2" s="856"/>
      <c r="O2" s="766"/>
      <c r="P2" s="767" t="s">
        <v>362</v>
      </c>
      <c r="Q2" s="767"/>
      <c r="R2" s="767"/>
      <c r="S2" s="767"/>
      <c r="T2" s="767"/>
      <c r="U2" s="767"/>
      <c r="V2" s="857"/>
      <c r="W2" s="766"/>
      <c r="X2" s="767" t="s">
        <v>363</v>
      </c>
      <c r="Y2" s="767"/>
      <c r="Z2" s="767"/>
      <c r="AA2" s="767"/>
      <c r="AB2" s="767"/>
      <c r="AC2" s="767"/>
      <c r="AD2" s="857"/>
      <c r="AE2" s="766"/>
      <c r="AF2" s="767" t="s">
        <v>462</v>
      </c>
      <c r="AG2" s="767"/>
      <c r="AH2" s="767"/>
      <c r="AI2" s="767"/>
      <c r="AJ2" s="767"/>
      <c r="AK2" s="767"/>
      <c r="AL2" s="857"/>
      <c r="AM2" s="766"/>
      <c r="AN2" s="767" t="s">
        <v>365</v>
      </c>
      <c r="AO2" s="767"/>
      <c r="AP2" s="767"/>
      <c r="AQ2" s="767"/>
      <c r="AR2" s="767"/>
      <c r="AS2" s="767"/>
      <c r="AT2" s="857"/>
      <c r="AU2" s="231"/>
      <c r="AV2" s="232"/>
      <c r="AW2" s="232"/>
      <c r="AX2" s="232"/>
      <c r="AY2" s="232"/>
      <c r="AZ2" s="148"/>
      <c r="BA2" s="232"/>
      <c r="BB2" s="232"/>
      <c r="BC2" s="232"/>
      <c r="BD2" s="232"/>
      <c r="BE2" s="232"/>
      <c r="BF2" s="232"/>
      <c r="BG2" s="232"/>
      <c r="BH2" s="148"/>
      <c r="BI2" s="111"/>
      <c r="BJ2" s="111"/>
      <c r="BK2" s="111"/>
    </row>
    <row r="3" spans="1:63" s="54" customFormat="1" ht="8.25" customHeight="1">
      <c r="B3" s="858" t="s">
        <v>635</v>
      </c>
      <c r="C3" s="859"/>
      <c r="D3" s="859"/>
      <c r="E3" s="859"/>
      <c r="F3" s="859"/>
      <c r="G3" s="859"/>
      <c r="H3" s="859"/>
      <c r="I3" s="251" t="s">
        <v>130</v>
      </c>
      <c r="J3" s="224"/>
      <c r="K3" s="224"/>
      <c r="L3" s="224"/>
      <c r="M3" s="224"/>
      <c r="N3" s="225"/>
      <c r="O3" s="166"/>
      <c r="P3" s="167"/>
      <c r="Q3" s="167"/>
      <c r="R3" s="167"/>
      <c r="S3" s="167"/>
      <c r="T3" s="167"/>
      <c r="U3" s="167"/>
      <c r="V3" s="860" t="s">
        <v>273</v>
      </c>
      <c r="W3" s="166"/>
      <c r="X3" s="167"/>
      <c r="Y3" s="167"/>
      <c r="Z3" s="167"/>
      <c r="AA3" s="167"/>
      <c r="AB3" s="167"/>
      <c r="AC3" s="167"/>
      <c r="AD3" s="860" t="s">
        <v>273</v>
      </c>
      <c r="AE3" s="166"/>
      <c r="AF3" s="167"/>
      <c r="AG3" s="167"/>
      <c r="AH3" s="167"/>
      <c r="AI3" s="167"/>
      <c r="AJ3" s="167"/>
      <c r="AK3" s="167"/>
      <c r="AL3" s="860" t="s">
        <v>273</v>
      </c>
      <c r="AM3" s="166"/>
      <c r="AN3" s="167"/>
      <c r="AO3" s="167"/>
      <c r="AP3" s="110"/>
      <c r="AQ3" s="110"/>
      <c r="AR3" s="167"/>
      <c r="AS3" s="167"/>
      <c r="AT3" s="861" t="s">
        <v>273</v>
      </c>
      <c r="AU3" s="147"/>
      <c r="AV3" s="148"/>
      <c r="AW3" s="148"/>
      <c r="AX3" s="148"/>
      <c r="AY3" s="148"/>
      <c r="AZ3" s="148"/>
      <c r="BA3" s="148"/>
      <c r="BB3" s="148"/>
      <c r="BC3" s="148"/>
      <c r="BD3" s="148"/>
      <c r="BE3" s="148"/>
      <c r="BF3" s="148"/>
      <c r="BG3" s="148"/>
      <c r="BH3" s="148"/>
      <c r="BI3" s="111"/>
      <c r="BJ3" s="111"/>
      <c r="BK3" s="111"/>
    </row>
    <row r="4" spans="1:63" s="54" customFormat="1" ht="19.5" customHeight="1">
      <c r="B4" s="862"/>
      <c r="C4" s="863"/>
      <c r="D4" s="863"/>
      <c r="E4" s="863"/>
      <c r="F4" s="863"/>
      <c r="G4" s="863"/>
      <c r="H4" s="863"/>
      <c r="I4" s="188"/>
      <c r="J4" s="189"/>
      <c r="K4" s="189"/>
      <c r="L4" s="189"/>
      <c r="M4" s="189"/>
      <c r="N4" s="190"/>
      <c r="O4" s="864"/>
      <c r="P4" s="865"/>
      <c r="Q4" s="866"/>
      <c r="R4" s="866"/>
      <c r="S4" s="866"/>
      <c r="T4" s="897">
        <v>0</v>
      </c>
      <c r="U4" s="897"/>
      <c r="V4" s="897"/>
      <c r="W4" s="864"/>
      <c r="X4" s="865"/>
      <c r="Y4" s="866"/>
      <c r="Z4" s="866"/>
      <c r="AA4" s="866"/>
      <c r="AB4" s="867"/>
      <c r="AC4" s="867"/>
      <c r="AD4" s="867"/>
      <c r="AE4" s="864"/>
      <c r="AF4" s="865"/>
      <c r="AG4" s="866"/>
      <c r="AH4" s="866"/>
      <c r="AI4" s="866"/>
      <c r="AJ4" s="867"/>
      <c r="AK4" s="867"/>
      <c r="AL4" s="867"/>
      <c r="AM4" s="864"/>
      <c r="AN4" s="865"/>
      <c r="AO4" s="868"/>
      <c r="AP4" s="866"/>
      <c r="AQ4" s="866"/>
      <c r="AR4" s="867"/>
      <c r="AS4" s="867"/>
      <c r="AT4" s="869"/>
      <c r="AU4" s="870"/>
      <c r="AV4" s="871"/>
      <c r="AW4" s="872"/>
      <c r="AX4" s="873"/>
      <c r="AY4" s="873"/>
      <c r="AZ4" s="874"/>
      <c r="BA4" s="871"/>
      <c r="BB4" s="871"/>
      <c r="BC4" s="875"/>
      <c r="BD4" s="875"/>
      <c r="BE4" s="873"/>
      <c r="BF4" s="873"/>
      <c r="BG4" s="873"/>
      <c r="BH4" s="874"/>
      <c r="BI4" s="111"/>
      <c r="BJ4" s="111"/>
      <c r="BK4" s="111"/>
    </row>
    <row r="5" spans="1:63" s="54" customFormat="1" ht="24" customHeight="1">
      <c r="B5" s="862"/>
      <c r="C5" s="863"/>
      <c r="D5" s="863"/>
      <c r="E5" s="863"/>
      <c r="F5" s="863"/>
      <c r="G5" s="863"/>
      <c r="H5" s="863"/>
      <c r="I5" s="195" t="s">
        <v>131</v>
      </c>
      <c r="J5" s="196"/>
      <c r="K5" s="196"/>
      <c r="L5" s="196"/>
      <c r="M5" s="196"/>
      <c r="N5" s="197"/>
      <c r="O5" s="876"/>
      <c r="P5" s="877"/>
      <c r="Q5" s="878"/>
      <c r="R5" s="878"/>
      <c r="S5" s="878"/>
      <c r="T5" s="879">
        <v>3</v>
      </c>
      <c r="U5" s="879"/>
      <c r="V5" s="879"/>
      <c r="W5" s="876"/>
      <c r="X5" s="877"/>
      <c r="Y5" s="878"/>
      <c r="Z5" s="878"/>
      <c r="AA5" s="878"/>
      <c r="AB5" s="879"/>
      <c r="AC5" s="879"/>
      <c r="AD5" s="879"/>
      <c r="AE5" s="876"/>
      <c r="AF5" s="877"/>
      <c r="AG5" s="878"/>
      <c r="AH5" s="878"/>
      <c r="AI5" s="878"/>
      <c r="AJ5" s="879"/>
      <c r="AK5" s="879"/>
      <c r="AL5" s="879"/>
      <c r="AM5" s="876"/>
      <c r="AN5" s="877"/>
      <c r="AO5" s="886"/>
      <c r="AP5" s="878"/>
      <c r="AQ5" s="878"/>
      <c r="AR5" s="879">
        <v>3</v>
      </c>
      <c r="AS5" s="879"/>
      <c r="AT5" s="898"/>
      <c r="AU5" s="870"/>
      <c r="AV5" s="871"/>
      <c r="AW5" s="872"/>
      <c r="AX5" s="873"/>
      <c r="AY5" s="873"/>
      <c r="AZ5" s="874"/>
      <c r="BA5" s="880"/>
      <c r="BB5" s="880"/>
      <c r="BC5" s="880"/>
      <c r="BD5" s="880"/>
      <c r="BE5" s="880"/>
      <c r="BF5" s="880"/>
      <c r="BG5" s="880"/>
      <c r="BH5" s="874"/>
      <c r="BI5" s="111"/>
      <c r="BJ5" s="111"/>
      <c r="BK5" s="111"/>
    </row>
    <row r="6" spans="1:63" s="54" customFormat="1" ht="24" customHeight="1">
      <c r="B6" s="862"/>
      <c r="C6" s="863"/>
      <c r="D6" s="863"/>
      <c r="E6" s="863"/>
      <c r="F6" s="863"/>
      <c r="G6" s="863"/>
      <c r="H6" s="863"/>
      <c r="I6" s="195" t="s">
        <v>132</v>
      </c>
      <c r="J6" s="196"/>
      <c r="K6" s="196"/>
      <c r="L6" s="196"/>
      <c r="M6" s="196"/>
      <c r="N6" s="197"/>
      <c r="O6" s="876"/>
      <c r="P6" s="877"/>
      <c r="Q6" s="878"/>
      <c r="R6" s="878"/>
      <c r="S6" s="878"/>
      <c r="T6" s="879">
        <v>15</v>
      </c>
      <c r="U6" s="879"/>
      <c r="V6" s="879"/>
      <c r="W6" s="876"/>
      <c r="X6" s="877"/>
      <c r="Y6" s="878"/>
      <c r="Z6" s="878"/>
      <c r="AA6" s="878"/>
      <c r="AB6" s="879"/>
      <c r="AC6" s="879"/>
      <c r="AD6" s="879"/>
      <c r="AE6" s="876"/>
      <c r="AF6" s="877"/>
      <c r="AG6" s="878"/>
      <c r="AH6" s="878"/>
      <c r="AI6" s="878"/>
      <c r="AJ6" s="879"/>
      <c r="AK6" s="879"/>
      <c r="AL6" s="879"/>
      <c r="AM6" s="876"/>
      <c r="AN6" s="877"/>
      <c r="AO6" s="886"/>
      <c r="AP6" s="878"/>
      <c r="AQ6" s="878"/>
      <c r="AR6" s="879">
        <v>22</v>
      </c>
      <c r="AS6" s="879"/>
      <c r="AT6" s="898"/>
      <c r="AU6" s="870"/>
      <c r="AV6" s="871"/>
      <c r="AW6" s="872"/>
      <c r="AX6" s="873"/>
      <c r="AY6" s="873"/>
      <c r="AZ6" s="874"/>
      <c r="BA6" s="880"/>
      <c r="BB6" s="880"/>
      <c r="BC6" s="880"/>
      <c r="BD6" s="880"/>
      <c r="BE6" s="880"/>
      <c r="BF6" s="880"/>
      <c r="BG6" s="880"/>
      <c r="BH6" s="874"/>
      <c r="BI6" s="111"/>
      <c r="BJ6" s="111"/>
      <c r="BK6" s="111"/>
    </row>
    <row r="7" spans="1:63" s="54" customFormat="1" ht="24" customHeight="1">
      <c r="B7" s="862"/>
      <c r="C7" s="863"/>
      <c r="D7" s="863"/>
      <c r="E7" s="863"/>
      <c r="F7" s="863"/>
      <c r="G7" s="863"/>
      <c r="H7" s="863"/>
      <c r="I7" s="195" t="s">
        <v>133</v>
      </c>
      <c r="J7" s="196"/>
      <c r="K7" s="196"/>
      <c r="L7" s="196"/>
      <c r="M7" s="196"/>
      <c r="N7" s="197"/>
      <c r="O7" s="876"/>
      <c r="P7" s="877"/>
      <c r="Q7" s="878"/>
      <c r="R7" s="878"/>
      <c r="S7" s="878"/>
      <c r="T7" s="879">
        <v>9</v>
      </c>
      <c r="U7" s="879"/>
      <c r="V7" s="879"/>
      <c r="W7" s="876"/>
      <c r="X7" s="877"/>
      <c r="Y7" s="878"/>
      <c r="Z7" s="878"/>
      <c r="AA7" s="878"/>
      <c r="AB7" s="899">
        <v>0</v>
      </c>
      <c r="AC7" s="899"/>
      <c r="AD7" s="899"/>
      <c r="AE7" s="876"/>
      <c r="AF7" s="877"/>
      <c r="AG7" s="878"/>
      <c r="AH7" s="878"/>
      <c r="AI7" s="878"/>
      <c r="AJ7" s="879"/>
      <c r="AK7" s="879"/>
      <c r="AL7" s="879"/>
      <c r="AM7" s="876"/>
      <c r="AN7" s="877"/>
      <c r="AO7" s="886"/>
      <c r="AP7" s="878"/>
      <c r="AQ7" s="878"/>
      <c r="AR7" s="879">
        <v>17</v>
      </c>
      <c r="AS7" s="879"/>
      <c r="AT7" s="898"/>
      <c r="AU7" s="870"/>
      <c r="AV7" s="871"/>
      <c r="AW7" s="872"/>
      <c r="AX7" s="873"/>
      <c r="AY7" s="873"/>
      <c r="AZ7" s="874"/>
      <c r="BA7" s="880"/>
      <c r="BB7" s="880"/>
      <c r="BC7" s="880"/>
      <c r="BD7" s="880"/>
      <c r="BE7" s="880"/>
      <c r="BF7" s="880"/>
      <c r="BG7" s="880"/>
      <c r="BH7" s="874"/>
      <c r="BI7" s="111"/>
      <c r="BJ7" s="111"/>
      <c r="BK7" s="111"/>
    </row>
    <row r="8" spans="1:63" s="54" customFormat="1" ht="24" customHeight="1">
      <c r="B8" s="862"/>
      <c r="C8" s="863"/>
      <c r="D8" s="863"/>
      <c r="E8" s="863"/>
      <c r="F8" s="863"/>
      <c r="G8" s="863"/>
      <c r="H8" s="863"/>
      <c r="I8" s="195" t="s">
        <v>134</v>
      </c>
      <c r="J8" s="196"/>
      <c r="K8" s="196"/>
      <c r="L8" s="196"/>
      <c r="M8" s="196"/>
      <c r="N8" s="197"/>
      <c r="O8" s="876">
        <v>1</v>
      </c>
      <c r="P8" s="877"/>
      <c r="Q8" s="878"/>
      <c r="R8" s="878"/>
      <c r="S8" s="878"/>
      <c r="T8" s="879">
        <v>31</v>
      </c>
      <c r="U8" s="879"/>
      <c r="V8" s="879"/>
      <c r="W8" s="876"/>
      <c r="X8" s="877"/>
      <c r="Y8" s="878"/>
      <c r="Z8" s="878"/>
      <c r="AA8" s="878"/>
      <c r="AB8" s="879">
        <v>27</v>
      </c>
      <c r="AC8" s="879"/>
      <c r="AD8" s="879"/>
      <c r="AE8" s="876"/>
      <c r="AF8" s="877"/>
      <c r="AG8" s="878"/>
      <c r="AH8" s="878"/>
      <c r="AI8" s="878"/>
      <c r="AJ8" s="879"/>
      <c r="AK8" s="879"/>
      <c r="AL8" s="879"/>
      <c r="AM8" s="876"/>
      <c r="AN8" s="877"/>
      <c r="AO8" s="886"/>
      <c r="AP8" s="878"/>
      <c r="AQ8" s="878"/>
      <c r="AR8" s="879">
        <v>51</v>
      </c>
      <c r="AS8" s="879"/>
      <c r="AT8" s="898"/>
      <c r="AU8" s="870"/>
      <c r="AV8" s="871"/>
      <c r="AW8" s="872"/>
      <c r="AX8" s="873"/>
      <c r="AY8" s="873"/>
      <c r="AZ8" s="874"/>
      <c r="BA8" s="880"/>
      <c r="BB8" s="880"/>
      <c r="BC8" s="880"/>
      <c r="BD8" s="880"/>
      <c r="BE8" s="880"/>
      <c r="BF8" s="880"/>
      <c r="BG8" s="880"/>
      <c r="BH8" s="874"/>
      <c r="BI8" s="111"/>
      <c r="BJ8" s="111"/>
      <c r="BK8" s="111"/>
    </row>
    <row r="9" spans="1:63" s="54" customFormat="1" ht="24" customHeight="1">
      <c r="B9" s="862"/>
      <c r="C9" s="863"/>
      <c r="D9" s="863"/>
      <c r="E9" s="863"/>
      <c r="F9" s="863"/>
      <c r="G9" s="863"/>
      <c r="H9" s="863"/>
      <c r="I9" s="195" t="s">
        <v>135</v>
      </c>
      <c r="J9" s="196"/>
      <c r="K9" s="196"/>
      <c r="L9" s="196"/>
      <c r="M9" s="196"/>
      <c r="N9" s="197"/>
      <c r="O9" s="876"/>
      <c r="P9" s="877"/>
      <c r="Q9" s="878"/>
      <c r="R9" s="878"/>
      <c r="S9" s="878"/>
      <c r="T9" s="879">
        <v>15</v>
      </c>
      <c r="U9" s="879"/>
      <c r="V9" s="879"/>
      <c r="W9" s="876"/>
      <c r="X9" s="877"/>
      <c r="Y9" s="878"/>
      <c r="Z9" s="878"/>
      <c r="AA9" s="878"/>
      <c r="AB9" s="879">
        <v>26</v>
      </c>
      <c r="AC9" s="879"/>
      <c r="AD9" s="879"/>
      <c r="AE9" s="876"/>
      <c r="AF9" s="877"/>
      <c r="AG9" s="878"/>
      <c r="AH9" s="878"/>
      <c r="AI9" s="878"/>
      <c r="AJ9" s="879"/>
      <c r="AK9" s="879"/>
      <c r="AL9" s="879"/>
      <c r="AM9" s="876">
        <v>4</v>
      </c>
      <c r="AN9" s="877"/>
      <c r="AO9" s="886"/>
      <c r="AP9" s="878">
        <v>4</v>
      </c>
      <c r="AQ9" s="878"/>
      <c r="AR9" s="879">
        <v>316</v>
      </c>
      <c r="AS9" s="879"/>
      <c r="AT9" s="898"/>
      <c r="AU9" s="870"/>
      <c r="AV9" s="871"/>
      <c r="AW9" s="872"/>
      <c r="AX9" s="873"/>
      <c r="AY9" s="873"/>
      <c r="AZ9" s="874"/>
      <c r="BA9" s="880"/>
      <c r="BB9" s="880"/>
      <c r="BC9" s="880"/>
      <c r="BD9" s="880"/>
      <c r="BE9" s="880"/>
      <c r="BF9" s="880"/>
      <c r="BG9" s="880"/>
      <c r="BH9" s="874"/>
      <c r="BI9" s="111"/>
      <c r="BJ9" s="111"/>
      <c r="BK9" s="111"/>
    </row>
    <row r="10" spans="1:63" s="54" customFormat="1" ht="24" customHeight="1">
      <c r="B10" s="862"/>
      <c r="C10" s="863"/>
      <c r="D10" s="863"/>
      <c r="E10" s="863"/>
      <c r="F10" s="863"/>
      <c r="G10" s="863"/>
      <c r="H10" s="863"/>
      <c r="I10" s="195" t="s">
        <v>136</v>
      </c>
      <c r="J10" s="196"/>
      <c r="K10" s="196"/>
      <c r="L10" s="196"/>
      <c r="M10" s="196"/>
      <c r="N10" s="197"/>
      <c r="O10" s="876"/>
      <c r="P10" s="877"/>
      <c r="Q10" s="878"/>
      <c r="R10" s="878"/>
      <c r="S10" s="878"/>
      <c r="T10" s="879">
        <v>39</v>
      </c>
      <c r="U10" s="879"/>
      <c r="V10" s="879"/>
      <c r="W10" s="876"/>
      <c r="X10" s="877"/>
      <c r="Y10" s="878"/>
      <c r="Z10" s="878"/>
      <c r="AA10" s="878"/>
      <c r="AB10" s="879">
        <v>50</v>
      </c>
      <c r="AC10" s="879"/>
      <c r="AD10" s="879"/>
      <c r="AE10" s="876"/>
      <c r="AF10" s="877"/>
      <c r="AG10" s="878"/>
      <c r="AH10" s="878"/>
      <c r="AI10" s="878"/>
      <c r="AJ10" s="879">
        <v>2</v>
      </c>
      <c r="AK10" s="879"/>
      <c r="AL10" s="879"/>
      <c r="AM10" s="876"/>
      <c r="AN10" s="877"/>
      <c r="AO10" s="886"/>
      <c r="AP10" s="878"/>
      <c r="AQ10" s="878"/>
      <c r="AR10" s="879">
        <v>392</v>
      </c>
      <c r="AS10" s="879"/>
      <c r="AT10" s="898"/>
      <c r="AU10" s="870"/>
      <c r="AV10" s="871"/>
      <c r="AW10" s="872"/>
      <c r="AX10" s="873"/>
      <c r="AY10" s="873"/>
      <c r="AZ10" s="874"/>
      <c r="BA10" s="880"/>
      <c r="BB10" s="880"/>
      <c r="BC10" s="880"/>
      <c r="BD10" s="880"/>
      <c r="BE10" s="880"/>
      <c r="BF10" s="880"/>
      <c r="BG10" s="880"/>
      <c r="BH10" s="874"/>
      <c r="BI10" s="111"/>
      <c r="BJ10" s="111"/>
      <c r="BK10" s="111"/>
    </row>
    <row r="11" spans="1:63" s="54" customFormat="1" ht="24" customHeight="1">
      <c r="B11" s="862"/>
      <c r="C11" s="863"/>
      <c r="D11" s="863"/>
      <c r="E11" s="863"/>
      <c r="F11" s="863"/>
      <c r="G11" s="863"/>
      <c r="H11" s="863"/>
      <c r="I11" s="195" t="s">
        <v>137</v>
      </c>
      <c r="J11" s="196"/>
      <c r="K11" s="196"/>
      <c r="L11" s="196"/>
      <c r="M11" s="196"/>
      <c r="N11" s="197"/>
      <c r="O11" s="876"/>
      <c r="P11" s="877"/>
      <c r="Q11" s="878"/>
      <c r="R11" s="878"/>
      <c r="S11" s="878"/>
      <c r="T11" s="879">
        <v>35</v>
      </c>
      <c r="U11" s="879"/>
      <c r="V11" s="879"/>
      <c r="W11" s="876"/>
      <c r="X11" s="877"/>
      <c r="Y11" s="878"/>
      <c r="Z11" s="878"/>
      <c r="AA11" s="878"/>
      <c r="AB11" s="879">
        <v>46</v>
      </c>
      <c r="AC11" s="879"/>
      <c r="AD11" s="879"/>
      <c r="AE11" s="876"/>
      <c r="AF11" s="877"/>
      <c r="AG11" s="878"/>
      <c r="AH11" s="878"/>
      <c r="AI11" s="878"/>
      <c r="AJ11" s="879">
        <v>36</v>
      </c>
      <c r="AK11" s="879"/>
      <c r="AL11" s="879"/>
      <c r="AM11" s="876"/>
      <c r="AN11" s="877"/>
      <c r="AO11" s="886"/>
      <c r="AP11" s="878"/>
      <c r="AQ11" s="878"/>
      <c r="AR11" s="879">
        <v>391</v>
      </c>
      <c r="AS11" s="879"/>
      <c r="AT11" s="898"/>
      <c r="AU11" s="870"/>
      <c r="AV11" s="871"/>
      <c r="AW11" s="872"/>
      <c r="AX11" s="873"/>
      <c r="AY11" s="873"/>
      <c r="AZ11" s="874"/>
      <c r="BA11" s="880"/>
      <c r="BB11" s="880"/>
      <c r="BC11" s="880"/>
      <c r="BD11" s="880"/>
      <c r="BE11" s="880"/>
      <c r="BF11" s="880"/>
      <c r="BG11" s="880"/>
      <c r="BH11" s="874"/>
      <c r="BI11" s="111"/>
      <c r="BJ11" s="111"/>
      <c r="BK11" s="111"/>
    </row>
    <row r="12" spans="1:63" s="54" customFormat="1" ht="24" customHeight="1" thickBot="1">
      <c r="B12" s="881"/>
      <c r="C12" s="882"/>
      <c r="D12" s="882"/>
      <c r="E12" s="882"/>
      <c r="F12" s="882"/>
      <c r="G12" s="882"/>
      <c r="H12" s="882"/>
      <c r="I12" s="883" t="s">
        <v>105</v>
      </c>
      <c r="J12" s="884"/>
      <c r="K12" s="884"/>
      <c r="L12" s="884"/>
      <c r="M12" s="884"/>
      <c r="N12" s="885"/>
      <c r="O12" s="900">
        <f>IF(SUM(O4:P11)=0,"",SUM(O4:P11))</f>
        <v>1</v>
      </c>
      <c r="P12" s="901"/>
      <c r="Q12" s="902" t="str">
        <f>IF(SUM(Q4:S11)=0,"",SUM(Q4:S11))</f>
        <v/>
      </c>
      <c r="R12" s="902"/>
      <c r="S12" s="902"/>
      <c r="T12" s="903">
        <f>IF(SUM(T4:V11)=0,"",SUM(T4:V11))</f>
        <v>147</v>
      </c>
      <c r="U12" s="903"/>
      <c r="V12" s="903"/>
      <c r="W12" s="900" t="str">
        <f>IF(SUM(W4:X11)=0,"",SUM(W4:X11))</f>
        <v/>
      </c>
      <c r="X12" s="901"/>
      <c r="Y12" s="902" t="str">
        <f>IF(SUM(Y4:AA11)=0,"",SUM(Y4:AA11))</f>
        <v/>
      </c>
      <c r="Z12" s="902"/>
      <c r="AA12" s="902"/>
      <c r="AB12" s="903">
        <f>IF(SUM(AB4:AD11)=0,"",SUM(AB4:AD11))</f>
        <v>149</v>
      </c>
      <c r="AC12" s="903"/>
      <c r="AD12" s="903"/>
      <c r="AE12" s="900" t="str">
        <f>IF(SUM(AE4:AF11)=0,"",SUM(AE4:AF11))</f>
        <v/>
      </c>
      <c r="AF12" s="901"/>
      <c r="AG12" s="902" t="str">
        <f>IF(SUM(AG4:AI11)=0,"",SUM(AG4:AI11))</f>
        <v/>
      </c>
      <c r="AH12" s="902"/>
      <c r="AI12" s="902"/>
      <c r="AJ12" s="903">
        <f>IF(SUM(AJ4:AL11)=0,"",SUM(AJ4:AL11))</f>
        <v>38</v>
      </c>
      <c r="AK12" s="903"/>
      <c r="AL12" s="903"/>
      <c r="AM12" s="900">
        <f>IF(SUM(AM4:AN11)=0,"",SUM(AM4:AN11))</f>
        <v>4</v>
      </c>
      <c r="AN12" s="901"/>
      <c r="AO12" s="904"/>
      <c r="AP12" s="902">
        <f>IF(SUM(AP4:AQ11)=0,"",SUM(AP4:AQ11))</f>
        <v>4</v>
      </c>
      <c r="AQ12" s="902"/>
      <c r="AR12" s="903">
        <f>IF(SUM(AR4:AT11)=0,"",SUM(AR4:AT11))</f>
        <v>1192</v>
      </c>
      <c r="AS12" s="903"/>
      <c r="AT12" s="905"/>
      <c r="AU12" s="870"/>
      <c r="AV12" s="871"/>
      <c r="AW12" s="872"/>
      <c r="AX12" s="873"/>
      <c r="AY12" s="873"/>
      <c r="AZ12" s="874"/>
      <c r="BA12" s="880"/>
      <c r="BB12" s="880"/>
      <c r="BC12" s="880"/>
      <c r="BD12" s="880"/>
      <c r="BE12" s="880"/>
      <c r="BF12" s="880"/>
      <c r="BG12" s="880"/>
      <c r="BH12" s="874"/>
      <c r="BI12" s="111"/>
      <c r="BJ12" s="111"/>
      <c r="BK12" s="111"/>
    </row>
    <row r="13" spans="1:63" s="54" customFormat="1" ht="24" customHeight="1" thickTop="1">
      <c r="B13" s="862" t="s">
        <v>636</v>
      </c>
      <c r="C13" s="863"/>
      <c r="D13" s="863"/>
      <c r="E13" s="863"/>
      <c r="F13" s="863"/>
      <c r="G13" s="863"/>
      <c r="H13" s="863"/>
      <c r="I13" s="188" t="s">
        <v>130</v>
      </c>
      <c r="J13" s="189"/>
      <c r="K13" s="189"/>
      <c r="L13" s="189"/>
      <c r="M13" s="189"/>
      <c r="N13" s="190"/>
      <c r="O13" s="864"/>
      <c r="P13" s="865"/>
      <c r="Q13" s="866"/>
      <c r="R13" s="866"/>
      <c r="S13" s="866"/>
      <c r="T13" s="897">
        <v>0</v>
      </c>
      <c r="U13" s="897"/>
      <c r="V13" s="897"/>
      <c r="W13" s="864"/>
      <c r="X13" s="865"/>
      <c r="Y13" s="866"/>
      <c r="Z13" s="866"/>
      <c r="AA13" s="866"/>
      <c r="AB13" s="867"/>
      <c r="AC13" s="867"/>
      <c r="AD13" s="867"/>
      <c r="AE13" s="864"/>
      <c r="AF13" s="865"/>
      <c r="AG13" s="866"/>
      <c r="AH13" s="866"/>
      <c r="AI13" s="866"/>
      <c r="AJ13" s="867"/>
      <c r="AK13" s="867"/>
      <c r="AL13" s="867"/>
      <c r="AM13" s="864"/>
      <c r="AN13" s="865"/>
      <c r="AO13" s="868"/>
      <c r="AP13" s="866"/>
      <c r="AQ13" s="866"/>
      <c r="AR13" s="867"/>
      <c r="AS13" s="867"/>
      <c r="AT13" s="869"/>
      <c r="AU13" s="870"/>
      <c r="AV13" s="871"/>
      <c r="AW13" s="872"/>
      <c r="AX13" s="873"/>
      <c r="AY13" s="873"/>
      <c r="AZ13" s="874"/>
      <c r="BA13" s="880"/>
      <c r="BB13" s="880"/>
      <c r="BC13" s="880"/>
      <c r="BD13" s="880"/>
      <c r="BE13" s="880"/>
      <c r="BF13" s="880"/>
      <c r="BG13" s="880"/>
      <c r="BH13" s="874"/>
      <c r="BI13" s="111"/>
      <c r="BJ13" s="111"/>
      <c r="BK13" s="111"/>
    </row>
    <row r="14" spans="1:63" s="54" customFormat="1" ht="24" customHeight="1">
      <c r="B14" s="862"/>
      <c r="C14" s="863"/>
      <c r="D14" s="863"/>
      <c r="E14" s="863"/>
      <c r="F14" s="863"/>
      <c r="G14" s="863"/>
      <c r="H14" s="863"/>
      <c r="I14" s="195" t="s">
        <v>131</v>
      </c>
      <c r="J14" s="196"/>
      <c r="K14" s="196"/>
      <c r="L14" s="196"/>
      <c r="M14" s="196"/>
      <c r="N14" s="197"/>
      <c r="O14" s="876"/>
      <c r="P14" s="877"/>
      <c r="Q14" s="878"/>
      <c r="R14" s="878"/>
      <c r="S14" s="878"/>
      <c r="T14" s="879">
        <v>3</v>
      </c>
      <c r="U14" s="879"/>
      <c r="V14" s="879"/>
      <c r="W14" s="876"/>
      <c r="X14" s="877"/>
      <c r="Y14" s="878"/>
      <c r="Z14" s="878"/>
      <c r="AA14" s="878"/>
      <c r="AB14" s="879"/>
      <c r="AC14" s="879"/>
      <c r="AD14" s="879"/>
      <c r="AE14" s="876"/>
      <c r="AF14" s="877"/>
      <c r="AG14" s="878"/>
      <c r="AH14" s="878"/>
      <c r="AI14" s="878"/>
      <c r="AJ14" s="879"/>
      <c r="AK14" s="879"/>
      <c r="AL14" s="879"/>
      <c r="AM14" s="876"/>
      <c r="AN14" s="877"/>
      <c r="AO14" s="886"/>
      <c r="AP14" s="878"/>
      <c r="AQ14" s="878"/>
      <c r="AR14" s="879">
        <v>3</v>
      </c>
      <c r="AS14" s="879"/>
      <c r="AT14" s="898"/>
      <c r="AU14" s="870"/>
      <c r="AV14" s="871"/>
      <c r="AW14" s="872"/>
      <c r="AX14" s="873"/>
      <c r="AY14" s="873"/>
      <c r="AZ14" s="874"/>
      <c r="BA14" s="880"/>
      <c r="BB14" s="880"/>
      <c r="BC14" s="880"/>
      <c r="BD14" s="880"/>
      <c r="BE14" s="880"/>
      <c r="BF14" s="880"/>
      <c r="BG14" s="880"/>
      <c r="BH14" s="874"/>
      <c r="BI14" s="111"/>
      <c r="BJ14" s="111"/>
      <c r="BK14" s="111"/>
    </row>
    <row r="15" spans="1:63" s="54" customFormat="1" ht="24" customHeight="1">
      <c r="B15" s="862"/>
      <c r="C15" s="863"/>
      <c r="D15" s="863"/>
      <c r="E15" s="863"/>
      <c r="F15" s="863"/>
      <c r="G15" s="863"/>
      <c r="H15" s="863"/>
      <c r="I15" s="195" t="s">
        <v>132</v>
      </c>
      <c r="J15" s="196"/>
      <c r="K15" s="196"/>
      <c r="L15" s="196"/>
      <c r="M15" s="196"/>
      <c r="N15" s="197"/>
      <c r="O15" s="876"/>
      <c r="P15" s="877"/>
      <c r="Q15" s="878"/>
      <c r="R15" s="878"/>
      <c r="S15" s="878"/>
      <c r="T15" s="879">
        <v>15</v>
      </c>
      <c r="U15" s="879"/>
      <c r="V15" s="879"/>
      <c r="W15" s="876"/>
      <c r="X15" s="877"/>
      <c r="Y15" s="878"/>
      <c r="Z15" s="878"/>
      <c r="AA15" s="878"/>
      <c r="AB15" s="879"/>
      <c r="AC15" s="879"/>
      <c r="AD15" s="879"/>
      <c r="AE15" s="876"/>
      <c r="AF15" s="877"/>
      <c r="AG15" s="878"/>
      <c r="AH15" s="878"/>
      <c r="AI15" s="878"/>
      <c r="AJ15" s="879"/>
      <c r="AK15" s="879"/>
      <c r="AL15" s="879"/>
      <c r="AM15" s="876"/>
      <c r="AN15" s="877"/>
      <c r="AO15" s="886"/>
      <c r="AP15" s="878"/>
      <c r="AQ15" s="878"/>
      <c r="AR15" s="879">
        <v>21</v>
      </c>
      <c r="AS15" s="879"/>
      <c r="AT15" s="898"/>
      <c r="AU15" s="870"/>
      <c r="AV15" s="871"/>
      <c r="AW15" s="872"/>
      <c r="AX15" s="873"/>
      <c r="AY15" s="873"/>
      <c r="AZ15" s="874"/>
      <c r="BA15" s="880"/>
      <c r="BB15" s="880"/>
      <c r="BC15" s="880"/>
      <c r="BD15" s="880"/>
      <c r="BE15" s="880"/>
      <c r="BF15" s="880"/>
      <c r="BG15" s="880"/>
      <c r="BH15" s="874"/>
      <c r="BI15" s="111"/>
      <c r="BJ15" s="111"/>
      <c r="BK15" s="111"/>
    </row>
    <row r="16" spans="1:63" s="54" customFormat="1" ht="24" customHeight="1">
      <c r="B16" s="862"/>
      <c r="C16" s="863"/>
      <c r="D16" s="863"/>
      <c r="E16" s="863"/>
      <c r="F16" s="863"/>
      <c r="G16" s="863"/>
      <c r="H16" s="863"/>
      <c r="I16" s="195" t="s">
        <v>133</v>
      </c>
      <c r="J16" s="196"/>
      <c r="K16" s="196"/>
      <c r="L16" s="196"/>
      <c r="M16" s="196"/>
      <c r="N16" s="197"/>
      <c r="O16" s="876"/>
      <c r="P16" s="877"/>
      <c r="Q16" s="878"/>
      <c r="R16" s="878"/>
      <c r="S16" s="878"/>
      <c r="T16" s="879">
        <v>10</v>
      </c>
      <c r="U16" s="879"/>
      <c r="V16" s="879"/>
      <c r="W16" s="876"/>
      <c r="X16" s="877"/>
      <c r="Y16" s="878"/>
      <c r="Z16" s="878"/>
      <c r="AA16" s="878"/>
      <c r="AB16" s="899">
        <v>0</v>
      </c>
      <c r="AC16" s="899"/>
      <c r="AD16" s="899"/>
      <c r="AE16" s="876"/>
      <c r="AF16" s="877"/>
      <c r="AG16" s="878"/>
      <c r="AH16" s="878"/>
      <c r="AI16" s="878"/>
      <c r="AJ16" s="879"/>
      <c r="AK16" s="879"/>
      <c r="AL16" s="879"/>
      <c r="AM16" s="876"/>
      <c r="AN16" s="877"/>
      <c r="AO16" s="886"/>
      <c r="AP16" s="878"/>
      <c r="AQ16" s="878"/>
      <c r="AR16" s="879">
        <v>19</v>
      </c>
      <c r="AS16" s="879"/>
      <c r="AT16" s="898"/>
      <c r="AU16" s="870"/>
      <c r="AV16" s="871"/>
      <c r="AW16" s="872"/>
      <c r="AX16" s="873"/>
      <c r="AY16" s="873"/>
      <c r="AZ16" s="874"/>
      <c r="BA16" s="880"/>
      <c r="BB16" s="880"/>
      <c r="BC16" s="880"/>
      <c r="BD16" s="880"/>
      <c r="BE16" s="880"/>
      <c r="BF16" s="880"/>
      <c r="BG16" s="880"/>
      <c r="BH16" s="874"/>
      <c r="BI16" s="111"/>
      <c r="BJ16" s="111"/>
      <c r="BK16" s="111"/>
    </row>
    <row r="17" spans="1:63" s="54" customFormat="1" ht="24" customHeight="1">
      <c r="B17" s="862"/>
      <c r="C17" s="863"/>
      <c r="D17" s="863"/>
      <c r="E17" s="863"/>
      <c r="F17" s="863"/>
      <c r="G17" s="863"/>
      <c r="H17" s="863"/>
      <c r="I17" s="195" t="s">
        <v>134</v>
      </c>
      <c r="J17" s="196"/>
      <c r="K17" s="196"/>
      <c r="L17" s="196"/>
      <c r="M17" s="196"/>
      <c r="N17" s="197"/>
      <c r="O17" s="876">
        <v>1</v>
      </c>
      <c r="P17" s="877"/>
      <c r="Q17" s="878"/>
      <c r="R17" s="878"/>
      <c r="S17" s="878"/>
      <c r="T17" s="879">
        <v>27</v>
      </c>
      <c r="U17" s="879"/>
      <c r="V17" s="879"/>
      <c r="W17" s="876"/>
      <c r="X17" s="877"/>
      <c r="Y17" s="878"/>
      <c r="Z17" s="878"/>
      <c r="AA17" s="878"/>
      <c r="AB17" s="879">
        <v>19</v>
      </c>
      <c r="AC17" s="879"/>
      <c r="AD17" s="879"/>
      <c r="AE17" s="876"/>
      <c r="AF17" s="877"/>
      <c r="AG17" s="878"/>
      <c r="AH17" s="878"/>
      <c r="AI17" s="878"/>
      <c r="AJ17" s="879"/>
      <c r="AK17" s="879"/>
      <c r="AL17" s="879"/>
      <c r="AM17" s="876"/>
      <c r="AN17" s="877"/>
      <c r="AO17" s="886"/>
      <c r="AP17" s="878"/>
      <c r="AQ17" s="878"/>
      <c r="AR17" s="879">
        <v>54</v>
      </c>
      <c r="AS17" s="879"/>
      <c r="AT17" s="898"/>
      <c r="AU17" s="870"/>
      <c r="AV17" s="871"/>
      <c r="AW17" s="872"/>
      <c r="AX17" s="873"/>
      <c r="AY17" s="873"/>
      <c r="AZ17" s="874"/>
      <c r="BA17" s="880"/>
      <c r="BB17" s="880"/>
      <c r="BC17" s="880"/>
      <c r="BD17" s="880"/>
      <c r="BE17" s="880"/>
      <c r="BF17" s="880"/>
      <c r="BG17" s="880"/>
      <c r="BH17" s="874"/>
      <c r="BI17" s="111"/>
      <c r="BJ17" s="111"/>
      <c r="BK17" s="111"/>
    </row>
    <row r="18" spans="1:63" s="54" customFormat="1" ht="24" customHeight="1">
      <c r="B18" s="862"/>
      <c r="C18" s="863"/>
      <c r="D18" s="863"/>
      <c r="E18" s="863"/>
      <c r="F18" s="863"/>
      <c r="G18" s="863"/>
      <c r="H18" s="863"/>
      <c r="I18" s="195" t="s">
        <v>135</v>
      </c>
      <c r="J18" s="196"/>
      <c r="K18" s="196"/>
      <c r="L18" s="196"/>
      <c r="M18" s="196"/>
      <c r="N18" s="197"/>
      <c r="O18" s="876"/>
      <c r="P18" s="877"/>
      <c r="Q18" s="878"/>
      <c r="R18" s="878"/>
      <c r="S18" s="878"/>
      <c r="T18" s="879">
        <v>19</v>
      </c>
      <c r="U18" s="879"/>
      <c r="V18" s="879"/>
      <c r="W18" s="876"/>
      <c r="X18" s="877"/>
      <c r="Y18" s="878"/>
      <c r="Z18" s="878"/>
      <c r="AA18" s="878"/>
      <c r="AB18" s="879">
        <v>28</v>
      </c>
      <c r="AC18" s="879"/>
      <c r="AD18" s="879"/>
      <c r="AE18" s="876"/>
      <c r="AF18" s="877"/>
      <c r="AG18" s="878"/>
      <c r="AH18" s="878"/>
      <c r="AI18" s="878"/>
      <c r="AJ18" s="879"/>
      <c r="AK18" s="879"/>
      <c r="AL18" s="879"/>
      <c r="AM18" s="876">
        <v>4</v>
      </c>
      <c r="AN18" s="877"/>
      <c r="AO18" s="886"/>
      <c r="AP18" s="878">
        <v>5</v>
      </c>
      <c r="AQ18" s="878"/>
      <c r="AR18" s="879">
        <v>314</v>
      </c>
      <c r="AS18" s="879"/>
      <c r="AT18" s="898"/>
      <c r="AU18" s="870"/>
      <c r="AV18" s="871"/>
      <c r="AW18" s="872"/>
      <c r="AX18" s="873"/>
      <c r="AY18" s="873"/>
      <c r="AZ18" s="874"/>
      <c r="BA18" s="880"/>
      <c r="BB18" s="880"/>
      <c r="BC18" s="880"/>
      <c r="BD18" s="880"/>
      <c r="BE18" s="880"/>
      <c r="BF18" s="880"/>
      <c r="BG18" s="880"/>
      <c r="BH18" s="874"/>
      <c r="BI18" s="111"/>
      <c r="BJ18" s="111"/>
      <c r="BK18" s="111"/>
    </row>
    <row r="19" spans="1:63" s="54" customFormat="1" ht="24" customHeight="1">
      <c r="B19" s="862"/>
      <c r="C19" s="863"/>
      <c r="D19" s="863"/>
      <c r="E19" s="863"/>
      <c r="F19" s="863"/>
      <c r="G19" s="863"/>
      <c r="H19" s="863"/>
      <c r="I19" s="195" t="s">
        <v>136</v>
      </c>
      <c r="J19" s="196"/>
      <c r="K19" s="196"/>
      <c r="L19" s="196"/>
      <c r="M19" s="196"/>
      <c r="N19" s="197"/>
      <c r="O19" s="876"/>
      <c r="P19" s="877"/>
      <c r="Q19" s="878"/>
      <c r="R19" s="878"/>
      <c r="S19" s="878"/>
      <c r="T19" s="879">
        <v>31</v>
      </c>
      <c r="U19" s="879"/>
      <c r="V19" s="879"/>
      <c r="W19" s="876"/>
      <c r="X19" s="877"/>
      <c r="Y19" s="878"/>
      <c r="Z19" s="878"/>
      <c r="AA19" s="878"/>
      <c r="AB19" s="879">
        <v>47</v>
      </c>
      <c r="AC19" s="879"/>
      <c r="AD19" s="879"/>
      <c r="AE19" s="876"/>
      <c r="AF19" s="877"/>
      <c r="AG19" s="878"/>
      <c r="AH19" s="878"/>
      <c r="AI19" s="878"/>
      <c r="AJ19" s="879">
        <v>3</v>
      </c>
      <c r="AK19" s="879"/>
      <c r="AL19" s="879"/>
      <c r="AM19" s="876"/>
      <c r="AN19" s="877"/>
      <c r="AO19" s="886"/>
      <c r="AP19" s="878"/>
      <c r="AQ19" s="878"/>
      <c r="AR19" s="879">
        <v>375</v>
      </c>
      <c r="AS19" s="879"/>
      <c r="AT19" s="898"/>
      <c r="AU19" s="870"/>
      <c r="AV19" s="871"/>
      <c r="AW19" s="872"/>
      <c r="AX19" s="873"/>
      <c r="AY19" s="873"/>
      <c r="AZ19" s="874"/>
      <c r="BA19" s="880"/>
      <c r="BB19" s="880"/>
      <c r="BC19" s="880"/>
      <c r="BD19" s="880"/>
      <c r="BE19" s="880"/>
      <c r="BF19" s="880"/>
      <c r="BG19" s="880"/>
      <c r="BH19" s="874"/>
      <c r="BI19" s="111"/>
      <c r="BJ19" s="111"/>
      <c r="BK19" s="111"/>
    </row>
    <row r="20" spans="1:63" s="54" customFormat="1" ht="24" customHeight="1">
      <c r="B20" s="862"/>
      <c r="C20" s="863"/>
      <c r="D20" s="863"/>
      <c r="E20" s="863"/>
      <c r="F20" s="863"/>
      <c r="G20" s="863"/>
      <c r="H20" s="863"/>
      <c r="I20" s="195" t="s">
        <v>137</v>
      </c>
      <c r="J20" s="196"/>
      <c r="K20" s="196"/>
      <c r="L20" s="196"/>
      <c r="M20" s="196"/>
      <c r="N20" s="197"/>
      <c r="O20" s="876"/>
      <c r="P20" s="877"/>
      <c r="Q20" s="878"/>
      <c r="R20" s="878"/>
      <c r="S20" s="878"/>
      <c r="T20" s="879">
        <v>40</v>
      </c>
      <c r="U20" s="879"/>
      <c r="V20" s="879"/>
      <c r="W20" s="876"/>
      <c r="X20" s="877"/>
      <c r="Y20" s="878"/>
      <c r="Z20" s="878"/>
      <c r="AA20" s="878"/>
      <c r="AB20" s="879">
        <v>28</v>
      </c>
      <c r="AC20" s="879"/>
      <c r="AD20" s="879"/>
      <c r="AE20" s="876"/>
      <c r="AF20" s="877"/>
      <c r="AG20" s="878"/>
      <c r="AH20" s="878"/>
      <c r="AI20" s="878"/>
      <c r="AJ20" s="879">
        <v>37</v>
      </c>
      <c r="AK20" s="879"/>
      <c r="AL20" s="879"/>
      <c r="AM20" s="876"/>
      <c r="AN20" s="877"/>
      <c r="AO20" s="886"/>
      <c r="AP20" s="878"/>
      <c r="AQ20" s="878"/>
      <c r="AR20" s="879">
        <v>386</v>
      </c>
      <c r="AS20" s="879"/>
      <c r="AT20" s="898"/>
      <c r="AU20" s="870"/>
      <c r="AV20" s="871"/>
      <c r="AW20" s="872"/>
      <c r="AX20" s="873"/>
      <c r="AY20" s="873"/>
      <c r="AZ20" s="874"/>
      <c r="BA20" s="880"/>
      <c r="BB20" s="880"/>
      <c r="BC20" s="880"/>
      <c r="BD20" s="880"/>
      <c r="BE20" s="880"/>
      <c r="BF20" s="880"/>
      <c r="BG20" s="880"/>
      <c r="BH20" s="874"/>
      <c r="BI20" s="111"/>
      <c r="BJ20" s="111"/>
      <c r="BK20" s="111"/>
    </row>
    <row r="21" spans="1:63" s="80" customFormat="1" ht="24" customHeight="1" thickBot="1">
      <c r="A21" s="148"/>
      <c r="B21" s="887"/>
      <c r="C21" s="888"/>
      <c r="D21" s="888"/>
      <c r="E21" s="888"/>
      <c r="F21" s="888"/>
      <c r="G21" s="888"/>
      <c r="H21" s="888"/>
      <c r="I21" s="889" t="s">
        <v>105</v>
      </c>
      <c r="J21" s="890"/>
      <c r="K21" s="890"/>
      <c r="L21" s="890"/>
      <c r="M21" s="890"/>
      <c r="N21" s="891"/>
      <c r="O21" s="906">
        <f>IF(SUM(O13:P20)=0,"",SUM(O13:P20))</f>
        <v>1</v>
      </c>
      <c r="P21" s="907"/>
      <c r="Q21" s="908" t="str">
        <f>IF(SUM(Q13:S20)=0,"",SUM(Q13:S20))</f>
        <v/>
      </c>
      <c r="R21" s="908"/>
      <c r="S21" s="908"/>
      <c r="T21" s="909">
        <f>IF(SUM(T13:V20)=0,"",SUM(T13:V20))</f>
        <v>145</v>
      </c>
      <c r="U21" s="909"/>
      <c r="V21" s="909"/>
      <c r="W21" s="906" t="str">
        <f>IF(SUM(W13:X20)=0,"",SUM(W13:X20))</f>
        <v/>
      </c>
      <c r="X21" s="907"/>
      <c r="Y21" s="908" t="str">
        <f>IF(SUM(Y13:AA20)=0,"",SUM(Y13:AA20))</f>
        <v/>
      </c>
      <c r="Z21" s="908"/>
      <c r="AA21" s="908"/>
      <c r="AB21" s="909">
        <f>IF(SUM(AB13:AD20)=0,"",SUM(AB13:AD20))</f>
        <v>122</v>
      </c>
      <c r="AC21" s="909"/>
      <c r="AD21" s="909"/>
      <c r="AE21" s="906" t="str">
        <f>IF(SUM(AE13:AF20)=0,"",SUM(AE13:AF20))</f>
        <v/>
      </c>
      <c r="AF21" s="907"/>
      <c r="AG21" s="908" t="str">
        <f>IF(SUM(AG13:AI20)=0,"",SUM(AG13:AI20))</f>
        <v/>
      </c>
      <c r="AH21" s="908"/>
      <c r="AI21" s="908"/>
      <c r="AJ21" s="909">
        <f>IF(SUM(AJ13:AL20)=0,"",SUM(AJ13:AL20))</f>
        <v>40</v>
      </c>
      <c r="AK21" s="909"/>
      <c r="AL21" s="909"/>
      <c r="AM21" s="906">
        <f>IF(SUM(AM13:AN20)=0,"",SUM(AM13:AN20))</f>
        <v>4</v>
      </c>
      <c r="AN21" s="907"/>
      <c r="AO21" s="910"/>
      <c r="AP21" s="908">
        <f>IF(SUM(AP13:AQ20)=0,"",SUM(AP13:AQ20))</f>
        <v>5</v>
      </c>
      <c r="AQ21" s="908"/>
      <c r="AR21" s="909">
        <f>IF(SUM(AR13:AT20)=0,"",SUM(AR13:AT20))</f>
        <v>1172</v>
      </c>
      <c r="AS21" s="909"/>
      <c r="AT21" s="911"/>
      <c r="AU21" s="78"/>
      <c r="AV21" s="78"/>
      <c r="AW21" s="78"/>
      <c r="AX21" s="78"/>
      <c r="AY21" s="78"/>
      <c r="AZ21" s="78"/>
      <c r="BA21" s="78"/>
      <c r="BB21" s="78"/>
      <c r="BC21" s="78"/>
      <c r="BD21" s="79"/>
      <c r="BE21" s="79"/>
      <c r="BF21" s="79"/>
      <c r="BG21" s="79"/>
      <c r="BH21" s="78"/>
    </row>
    <row r="22" spans="1:63" s="80" customFormat="1" ht="4.5" customHeight="1">
      <c r="A22" s="148"/>
      <c r="B22" s="892"/>
      <c r="C22" s="892"/>
      <c r="D22" s="892"/>
      <c r="E22" s="892"/>
      <c r="F22" s="892"/>
      <c r="G22" s="892"/>
      <c r="H22" s="892"/>
      <c r="I22" s="148"/>
      <c r="J22" s="148"/>
      <c r="K22" s="148"/>
      <c r="L22" s="148"/>
      <c r="M22" s="148"/>
      <c r="N22" s="148"/>
      <c r="O22" s="893"/>
      <c r="P22" s="893"/>
      <c r="Q22" s="894"/>
      <c r="R22" s="894"/>
      <c r="S22" s="894"/>
      <c r="T22" s="895"/>
      <c r="U22" s="895"/>
      <c r="V22" s="895"/>
      <c r="W22" s="893"/>
      <c r="X22" s="893"/>
      <c r="Y22" s="894"/>
      <c r="Z22" s="894"/>
      <c r="AA22" s="894"/>
      <c r="AB22" s="895"/>
      <c r="AC22" s="895"/>
      <c r="AD22" s="895"/>
      <c r="AE22" s="893"/>
      <c r="AF22" s="893"/>
      <c r="AG22" s="894"/>
      <c r="AH22" s="894"/>
      <c r="AI22" s="894"/>
      <c r="AJ22" s="895"/>
      <c r="AK22" s="895"/>
      <c r="AL22" s="895"/>
      <c r="AM22" s="893"/>
      <c r="AN22" s="893"/>
      <c r="AO22" s="893"/>
      <c r="AP22" s="894"/>
      <c r="AQ22" s="894"/>
      <c r="AR22" s="895"/>
      <c r="AS22" s="895"/>
      <c r="AT22" s="895"/>
      <c r="AU22" s="78"/>
      <c r="AV22" s="78"/>
      <c r="AW22" s="78"/>
      <c r="AX22" s="78"/>
      <c r="AY22" s="78"/>
      <c r="AZ22" s="78"/>
      <c r="BA22" s="78"/>
      <c r="BB22" s="78"/>
      <c r="BC22" s="78"/>
      <c r="BD22" s="79"/>
      <c r="BE22" s="79"/>
      <c r="BF22" s="79"/>
      <c r="BG22" s="79"/>
      <c r="BH22" s="78"/>
    </row>
    <row r="23" spans="1:63" s="35" customFormat="1" ht="33" customHeight="1">
      <c r="A23" s="896" t="s">
        <v>171</v>
      </c>
      <c r="B23" s="896"/>
      <c r="C23" s="896"/>
      <c r="D23" s="896"/>
      <c r="E23" s="896"/>
      <c r="F23" s="896"/>
      <c r="G23" s="896"/>
      <c r="H23" s="896"/>
      <c r="I23" s="896"/>
      <c r="J23" s="896"/>
      <c r="K23" s="896"/>
      <c r="L23" s="896"/>
      <c r="M23" s="896"/>
      <c r="N23" s="896"/>
      <c r="O23" s="896"/>
      <c r="P23" s="896"/>
      <c r="Q23" s="896"/>
      <c r="R23" s="896"/>
      <c r="S23" s="896"/>
      <c r="T23" s="896"/>
      <c r="U23" s="896"/>
      <c r="V23" s="896"/>
      <c r="W23" s="896"/>
      <c r="X23" s="896"/>
      <c r="Y23" s="896"/>
      <c r="Z23" s="896"/>
      <c r="AA23" s="896"/>
      <c r="AB23" s="896"/>
      <c r="AC23" s="896"/>
      <c r="AD23" s="896"/>
      <c r="AE23" s="896"/>
      <c r="AF23" s="896"/>
      <c r="AG23" s="896"/>
      <c r="AH23" s="896"/>
      <c r="AI23" s="896"/>
      <c r="AJ23" s="896"/>
      <c r="AK23" s="896"/>
      <c r="AL23" s="896"/>
      <c r="AM23" s="896"/>
      <c r="AN23" s="896"/>
      <c r="AO23" s="896"/>
      <c r="AP23" s="896"/>
      <c r="AQ23" s="896"/>
      <c r="AR23" s="896"/>
      <c r="AS23" s="896"/>
      <c r="AT23" s="896"/>
      <c r="AU23" s="896"/>
      <c r="AV23" s="896"/>
      <c r="AW23" s="896"/>
      <c r="AX23" s="896"/>
      <c r="AY23" s="896"/>
      <c r="AZ23" s="896"/>
      <c r="BA23" s="896"/>
      <c r="BB23" s="896"/>
      <c r="BC23" s="896"/>
      <c r="BD23" s="896"/>
      <c r="BE23" s="896"/>
      <c r="BF23" s="896"/>
      <c r="BG23" s="896"/>
      <c r="BH23" s="896"/>
    </row>
  </sheetData>
  <mergeCells count="329">
    <mergeCell ref="AJ21:AL21"/>
    <mergeCell ref="AM21:AN21"/>
    <mergeCell ref="AP21:AQ21"/>
    <mergeCell ref="AR21:AT21"/>
    <mergeCell ref="B13:H21"/>
    <mergeCell ref="I13:N13"/>
    <mergeCell ref="I21:N21"/>
    <mergeCell ref="O21:P21"/>
    <mergeCell ref="Q21:S21"/>
    <mergeCell ref="T21:V21"/>
    <mergeCell ref="W21:X21"/>
    <mergeCell ref="Y21:AA21"/>
    <mergeCell ref="AB21:AD21"/>
    <mergeCell ref="AE18:AF18"/>
    <mergeCell ref="AE16:AF16"/>
    <mergeCell ref="AB14:AD14"/>
    <mergeCell ref="AJ14:AL14"/>
    <mergeCell ref="AG13:AI13"/>
    <mergeCell ref="AE14:AF14"/>
    <mergeCell ref="AG14:AI14"/>
    <mergeCell ref="T16:V16"/>
    <mergeCell ref="AB16:AD16"/>
    <mergeCell ref="Q13:S13"/>
    <mergeCell ref="O13:P13"/>
    <mergeCell ref="P2:U2"/>
    <mergeCell ref="X2:AC2"/>
    <mergeCell ref="AF2:AK2"/>
    <mergeCell ref="AN2:AS2"/>
    <mergeCell ref="AE13:AF13"/>
    <mergeCell ref="AE11:AF11"/>
    <mergeCell ref="AG11:AI11"/>
    <mergeCell ref="AE12:AF12"/>
    <mergeCell ref="AG12:AI12"/>
    <mergeCell ref="Q7:S7"/>
    <mergeCell ref="W7:X7"/>
    <mergeCell ref="Y6:AA6"/>
    <mergeCell ref="AM6:AN6"/>
    <mergeCell ref="AP6:AQ6"/>
    <mergeCell ref="AM8:AN8"/>
    <mergeCell ref="AP8:AQ8"/>
    <mergeCell ref="AR7:AT7"/>
    <mergeCell ref="AP12:AQ12"/>
    <mergeCell ref="AJ11:AL11"/>
    <mergeCell ref="AB10:AD10"/>
    <mergeCell ref="T4:V4"/>
    <mergeCell ref="AB4:AD4"/>
    <mergeCell ref="AJ4:AL4"/>
    <mergeCell ref="T5:V5"/>
    <mergeCell ref="B3:H12"/>
    <mergeCell ref="I3:N4"/>
    <mergeCell ref="AE4:AF4"/>
    <mergeCell ref="AG4:AI4"/>
    <mergeCell ref="AE5:AF5"/>
    <mergeCell ref="AG5:AI5"/>
    <mergeCell ref="AE6:AF6"/>
    <mergeCell ref="AG6:AI6"/>
    <mergeCell ref="AE7:AF7"/>
    <mergeCell ref="AG7:AI7"/>
    <mergeCell ref="AE8:AF8"/>
    <mergeCell ref="AG8:AI8"/>
    <mergeCell ref="AE9:AF9"/>
    <mergeCell ref="AG9:AI9"/>
    <mergeCell ref="AE10:AF10"/>
    <mergeCell ref="AG10:AI10"/>
    <mergeCell ref="I10:N10"/>
    <mergeCell ref="O10:P10"/>
    <mergeCell ref="Q10:S10"/>
    <mergeCell ref="W10:X10"/>
    <mergeCell ref="Y9:AA9"/>
    <mergeCell ref="O12:P12"/>
    <mergeCell ref="Q12:S12"/>
    <mergeCell ref="AB5:AD5"/>
    <mergeCell ref="BA2:BG2"/>
    <mergeCell ref="AU2:AY2"/>
    <mergeCell ref="BE7:BG7"/>
    <mergeCell ref="BC7:BD7"/>
    <mergeCell ref="BA7:BB7"/>
    <mergeCell ref="AX7:AY7"/>
    <mergeCell ref="AU7:AV7"/>
    <mergeCell ref="BE4:BG4"/>
    <mergeCell ref="BC4:BD4"/>
    <mergeCell ref="BA4:BB4"/>
    <mergeCell ref="AX4:AY4"/>
    <mergeCell ref="AU4:AV4"/>
    <mergeCell ref="AX5:AY5"/>
    <mergeCell ref="BA5:BB5"/>
    <mergeCell ref="BC5:BD5"/>
    <mergeCell ref="BE5:BG5"/>
    <mergeCell ref="AU5:AV5"/>
    <mergeCell ref="BE6:BG6"/>
    <mergeCell ref="AX6:AY6"/>
    <mergeCell ref="BA6:BB6"/>
    <mergeCell ref="BC6:BD6"/>
    <mergeCell ref="AU6:AV6"/>
    <mergeCell ref="BE13:BG13"/>
    <mergeCell ref="AX14:AY14"/>
    <mergeCell ref="BA14:BB14"/>
    <mergeCell ref="BC14:BD14"/>
    <mergeCell ref="BE14:BG14"/>
    <mergeCell ref="AU11:AV11"/>
    <mergeCell ref="AX12:AY12"/>
    <mergeCell ref="BA12:BB12"/>
    <mergeCell ref="BC12:BD12"/>
    <mergeCell ref="BE12:BG12"/>
    <mergeCell ref="BC11:BD11"/>
    <mergeCell ref="BE11:BG11"/>
    <mergeCell ref="AU13:AV13"/>
    <mergeCell ref="BA11:BB11"/>
    <mergeCell ref="AX11:AY11"/>
    <mergeCell ref="BA10:BB10"/>
    <mergeCell ref="BC10:BD10"/>
    <mergeCell ref="BE10:BG10"/>
    <mergeCell ref="B2:N2"/>
    <mergeCell ref="AR4:AT4"/>
    <mergeCell ref="O5:P5"/>
    <mergeCell ref="Q5:S5"/>
    <mergeCell ref="W5:X5"/>
    <mergeCell ref="Y4:AA4"/>
    <mergeCell ref="AM4:AN4"/>
    <mergeCell ref="AP4:AQ4"/>
    <mergeCell ref="O4:P4"/>
    <mergeCell ref="Q4:S4"/>
    <mergeCell ref="W4:X4"/>
    <mergeCell ref="AR5:AT5"/>
    <mergeCell ref="I6:N6"/>
    <mergeCell ref="O6:P6"/>
    <mergeCell ref="Q6:S6"/>
    <mergeCell ref="W6:X6"/>
    <mergeCell ref="Y5:AA5"/>
    <mergeCell ref="I5:N5"/>
    <mergeCell ref="AR8:AT8"/>
    <mergeCell ref="I7:N7"/>
    <mergeCell ref="AX10:AY10"/>
    <mergeCell ref="I9:N9"/>
    <mergeCell ref="Y10:AA10"/>
    <mergeCell ref="I8:N8"/>
    <mergeCell ref="O8:P8"/>
    <mergeCell ref="Q8:S8"/>
    <mergeCell ref="W8:X8"/>
    <mergeCell ref="BE8:BG8"/>
    <mergeCell ref="BC8:BD8"/>
    <mergeCell ref="BA8:BB8"/>
    <mergeCell ref="AX8:AY8"/>
    <mergeCell ref="AU8:AV8"/>
    <mergeCell ref="AM9:AN9"/>
    <mergeCell ref="BA9:BB9"/>
    <mergeCell ref="BC9:BD9"/>
    <mergeCell ref="BE9:BG9"/>
    <mergeCell ref="AR9:AT9"/>
    <mergeCell ref="AU9:AV9"/>
    <mergeCell ref="AX9:AY9"/>
    <mergeCell ref="T8:V8"/>
    <mergeCell ref="AB8:AD8"/>
    <mergeCell ref="AJ8:AL8"/>
    <mergeCell ref="W9:X9"/>
    <mergeCell ref="AJ9:AL9"/>
    <mergeCell ref="Y8:AA8"/>
    <mergeCell ref="AU10:AV10"/>
    <mergeCell ref="T9:V9"/>
    <mergeCell ref="T10:V10"/>
    <mergeCell ref="Y13:AA13"/>
    <mergeCell ref="AP13:AQ13"/>
    <mergeCell ref="AJ12:AL12"/>
    <mergeCell ref="AR12:AT12"/>
    <mergeCell ref="AU12:AV12"/>
    <mergeCell ref="AP11:AQ11"/>
    <mergeCell ref="AM10:AN10"/>
    <mergeCell ref="T11:V11"/>
    <mergeCell ref="W13:X13"/>
    <mergeCell ref="AR11:AT11"/>
    <mergeCell ref="AM13:AN13"/>
    <mergeCell ref="AR13:AT13"/>
    <mergeCell ref="AB11:AD11"/>
    <mergeCell ref="T12:V12"/>
    <mergeCell ref="AB12:AD12"/>
    <mergeCell ref="AM12:AN12"/>
    <mergeCell ref="AM11:AN11"/>
    <mergeCell ref="AM5:AN5"/>
    <mergeCell ref="AP5:AQ5"/>
    <mergeCell ref="AR6:AT6"/>
    <mergeCell ref="O9:P9"/>
    <mergeCell ref="Q9:S9"/>
    <mergeCell ref="O7:P7"/>
    <mergeCell ref="AJ5:AL5"/>
    <mergeCell ref="AJ6:AL6"/>
    <mergeCell ref="AJ10:AL10"/>
    <mergeCell ref="AP7:AQ7"/>
    <mergeCell ref="T7:V7"/>
    <mergeCell ref="AB7:AD7"/>
    <mergeCell ref="AJ7:AL7"/>
    <mergeCell ref="AB9:AD9"/>
    <mergeCell ref="Y7:AA7"/>
    <mergeCell ref="AM7:AN7"/>
    <mergeCell ref="T6:V6"/>
    <mergeCell ref="AB6:AD6"/>
    <mergeCell ref="AP10:AQ10"/>
    <mergeCell ref="AP9:AQ9"/>
    <mergeCell ref="AR10:AT10"/>
    <mergeCell ref="I12:N12"/>
    <mergeCell ref="O11:P11"/>
    <mergeCell ref="I11:N11"/>
    <mergeCell ref="Y12:AA12"/>
    <mergeCell ref="W12:X12"/>
    <mergeCell ref="Y11:AA11"/>
    <mergeCell ref="Q11:S11"/>
    <mergeCell ref="W11:X11"/>
    <mergeCell ref="BC15:BD15"/>
    <mergeCell ref="AM14:AN14"/>
    <mergeCell ref="AP14:AQ14"/>
    <mergeCell ref="AX13:AY13"/>
    <mergeCell ref="BA13:BB13"/>
    <mergeCell ref="BC13:BD13"/>
    <mergeCell ref="T13:V13"/>
    <mergeCell ref="AB13:AD13"/>
    <mergeCell ref="AJ13:AL13"/>
    <mergeCell ref="W14:X14"/>
    <mergeCell ref="Y14:AA14"/>
    <mergeCell ref="T14:V14"/>
    <mergeCell ref="BE15:BG15"/>
    <mergeCell ref="AM15:AN15"/>
    <mergeCell ref="AP15:AQ15"/>
    <mergeCell ref="AR15:AT15"/>
    <mergeCell ref="AU15:AV15"/>
    <mergeCell ref="I17:N17"/>
    <mergeCell ref="O17:P17"/>
    <mergeCell ref="Q17:S17"/>
    <mergeCell ref="W17:X17"/>
    <mergeCell ref="Y17:AA17"/>
    <mergeCell ref="BE17:BG17"/>
    <mergeCell ref="BE16:BG16"/>
    <mergeCell ref="AM16:AN16"/>
    <mergeCell ref="AP16:AQ16"/>
    <mergeCell ref="AX16:AY16"/>
    <mergeCell ref="BA16:BB16"/>
    <mergeCell ref="BC16:BD16"/>
    <mergeCell ref="AR16:AT16"/>
    <mergeCell ref="AU16:AV16"/>
    <mergeCell ref="AE17:AF17"/>
    <mergeCell ref="AG17:AI17"/>
    <mergeCell ref="AG16:AI16"/>
    <mergeCell ref="AX15:AY15"/>
    <mergeCell ref="BA15:BB15"/>
    <mergeCell ref="I18:N18"/>
    <mergeCell ref="AR14:AT14"/>
    <mergeCell ref="AU14:AV14"/>
    <mergeCell ref="I15:N15"/>
    <mergeCell ref="O15:P15"/>
    <mergeCell ref="Q15:S15"/>
    <mergeCell ref="W15:X15"/>
    <mergeCell ref="Y15:AA15"/>
    <mergeCell ref="AE15:AF15"/>
    <mergeCell ref="AG15:AI15"/>
    <mergeCell ref="T15:V15"/>
    <mergeCell ref="AB15:AD15"/>
    <mergeCell ref="AJ15:AL15"/>
    <mergeCell ref="I16:N16"/>
    <mergeCell ref="O16:P16"/>
    <mergeCell ref="Q16:S16"/>
    <mergeCell ref="W16:X16"/>
    <mergeCell ref="Y16:AA16"/>
    <mergeCell ref="Y18:AA18"/>
    <mergeCell ref="I14:N14"/>
    <mergeCell ref="O14:P14"/>
    <mergeCell ref="Q14:S14"/>
    <mergeCell ref="AJ16:AL16"/>
    <mergeCell ref="O18:P18"/>
    <mergeCell ref="BE18:BG18"/>
    <mergeCell ref="AM17:AN17"/>
    <mergeCell ref="AP17:AQ17"/>
    <mergeCell ref="AR17:AT17"/>
    <mergeCell ref="BA18:BB18"/>
    <mergeCell ref="AX18:AY18"/>
    <mergeCell ref="AU17:AV17"/>
    <mergeCell ref="AU19:AV19"/>
    <mergeCell ref="AM18:AN18"/>
    <mergeCell ref="AP18:AQ18"/>
    <mergeCell ref="AX19:AY19"/>
    <mergeCell ref="BA19:BB19"/>
    <mergeCell ref="AR18:AT18"/>
    <mergeCell ref="AU18:AV18"/>
    <mergeCell ref="AR19:AT19"/>
    <mergeCell ref="AX17:AY17"/>
    <mergeCell ref="BA17:BB17"/>
    <mergeCell ref="BC17:BD17"/>
    <mergeCell ref="Q18:S18"/>
    <mergeCell ref="W18:X18"/>
    <mergeCell ref="BC20:BD20"/>
    <mergeCell ref="AG18:AI18"/>
    <mergeCell ref="T20:V20"/>
    <mergeCell ref="AB20:AD20"/>
    <mergeCell ref="AJ20:AL20"/>
    <mergeCell ref="T17:V17"/>
    <mergeCell ref="AB17:AD17"/>
    <mergeCell ref="AJ17:AL17"/>
    <mergeCell ref="T18:V18"/>
    <mergeCell ref="AB18:AD18"/>
    <mergeCell ref="AJ18:AL18"/>
    <mergeCell ref="AE20:AF20"/>
    <mergeCell ref="AG20:AI20"/>
    <mergeCell ref="BC19:BD19"/>
    <mergeCell ref="AE19:AF19"/>
    <mergeCell ref="AG19:AI19"/>
    <mergeCell ref="AM19:AN19"/>
    <mergeCell ref="AP19:AQ19"/>
    <mergeCell ref="BC18:BD18"/>
    <mergeCell ref="I19:N19"/>
    <mergeCell ref="O19:P19"/>
    <mergeCell ref="Q19:S19"/>
    <mergeCell ref="W19:X19"/>
    <mergeCell ref="T19:V19"/>
    <mergeCell ref="AX20:AY20"/>
    <mergeCell ref="BA20:BB20"/>
    <mergeCell ref="BE20:BG20"/>
    <mergeCell ref="A23:BH23"/>
    <mergeCell ref="AM20:AN20"/>
    <mergeCell ref="AP20:AQ20"/>
    <mergeCell ref="AR20:AT20"/>
    <mergeCell ref="AU20:AV20"/>
    <mergeCell ref="Q20:S20"/>
    <mergeCell ref="W20:X20"/>
    <mergeCell ref="Y20:AA20"/>
    <mergeCell ref="I20:N20"/>
    <mergeCell ref="O20:P20"/>
    <mergeCell ref="Y19:AA19"/>
    <mergeCell ref="BE19:BG19"/>
    <mergeCell ref="AJ19:AL19"/>
    <mergeCell ref="AB19:AD19"/>
    <mergeCell ref="AE21:AF21"/>
    <mergeCell ref="AG21:AI21"/>
  </mergeCells>
  <phoneticPr fontId="4"/>
  <printOptions horizontalCentered="1"/>
  <pageMargins left="0.39370078740157483" right="0.39370078740157483" top="0.78740157480314965" bottom="0.59055118110236227" header="0.51181102362204722" footer="0.51181102362204722"/>
  <pageSetup paperSize="9" orientation="landscape"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8"/>
  <sheetViews>
    <sheetView view="pageBreakPreview" zoomScaleNormal="100" zoomScaleSheetLayoutView="100" workbookViewId="0"/>
  </sheetViews>
  <sheetFormatPr defaultColWidth="2.625" defaultRowHeight="12"/>
  <cols>
    <col min="1" max="1" width="2.625" style="54" customWidth="1"/>
    <col min="2" max="29" width="2.625" style="54"/>
    <col min="30" max="35" width="2.875" style="54" customWidth="1"/>
    <col min="36" max="257" width="2.625" style="54"/>
    <col min="258" max="258" width="5.625" style="54" customWidth="1"/>
    <col min="259" max="513" width="2.625" style="54"/>
    <col min="514" max="514" width="5.625" style="54" customWidth="1"/>
    <col min="515" max="769" width="2.625" style="54"/>
    <col min="770" max="770" width="5.625" style="54" customWidth="1"/>
    <col min="771" max="1025" width="2.625" style="54"/>
    <col min="1026" max="1026" width="5.625" style="54" customWidth="1"/>
    <col min="1027" max="1281" width="2.625" style="54"/>
    <col min="1282" max="1282" width="5.625" style="54" customWidth="1"/>
    <col min="1283" max="1537" width="2.625" style="54"/>
    <col min="1538" max="1538" width="5.625" style="54" customWidth="1"/>
    <col min="1539" max="1793" width="2.625" style="54"/>
    <col min="1794" max="1794" width="5.625" style="54" customWidth="1"/>
    <col min="1795" max="2049" width="2.625" style="54"/>
    <col min="2050" max="2050" width="5.625" style="54" customWidth="1"/>
    <col min="2051" max="2305" width="2.625" style="54"/>
    <col min="2306" max="2306" width="5.625" style="54" customWidth="1"/>
    <col min="2307" max="2561" width="2.625" style="54"/>
    <col min="2562" max="2562" width="5.625" style="54" customWidth="1"/>
    <col min="2563" max="2817" width="2.625" style="54"/>
    <col min="2818" max="2818" width="5.625" style="54" customWidth="1"/>
    <col min="2819" max="3073" width="2.625" style="54"/>
    <col min="3074" max="3074" width="5.625" style="54" customWidth="1"/>
    <col min="3075" max="3329" width="2.625" style="54"/>
    <col min="3330" max="3330" width="5.625" style="54" customWidth="1"/>
    <col min="3331" max="3585" width="2.625" style="54"/>
    <col min="3586" max="3586" width="5.625" style="54" customWidth="1"/>
    <col min="3587" max="3841" width="2.625" style="54"/>
    <col min="3842" max="3842" width="5.625" style="54" customWidth="1"/>
    <col min="3843" max="4097" width="2.625" style="54"/>
    <col min="4098" max="4098" width="5.625" style="54" customWidth="1"/>
    <col min="4099" max="4353" width="2.625" style="54"/>
    <col min="4354" max="4354" width="5.625" style="54" customWidth="1"/>
    <col min="4355" max="4609" width="2.625" style="54"/>
    <col min="4610" max="4610" width="5.625" style="54" customWidth="1"/>
    <col min="4611" max="4865" width="2.625" style="54"/>
    <col min="4866" max="4866" width="5.625" style="54" customWidth="1"/>
    <col min="4867" max="5121" width="2.625" style="54"/>
    <col min="5122" max="5122" width="5.625" style="54" customWidth="1"/>
    <col min="5123" max="5377" width="2.625" style="54"/>
    <col min="5378" max="5378" width="5.625" style="54" customWidth="1"/>
    <col min="5379" max="5633" width="2.625" style="54"/>
    <col min="5634" max="5634" width="5.625" style="54" customWidth="1"/>
    <col min="5635" max="5889" width="2.625" style="54"/>
    <col min="5890" max="5890" width="5.625" style="54" customWidth="1"/>
    <col min="5891" max="6145" width="2.625" style="54"/>
    <col min="6146" max="6146" width="5.625" style="54" customWidth="1"/>
    <col min="6147" max="6401" width="2.625" style="54"/>
    <col min="6402" max="6402" width="5.625" style="54" customWidth="1"/>
    <col min="6403" max="6657" width="2.625" style="54"/>
    <col min="6658" max="6658" width="5.625" style="54" customWidth="1"/>
    <col min="6659" max="6913" width="2.625" style="54"/>
    <col min="6914" max="6914" width="5.625" style="54" customWidth="1"/>
    <col min="6915" max="7169" width="2.625" style="54"/>
    <col min="7170" max="7170" width="5.625" style="54" customWidth="1"/>
    <col min="7171" max="7425" width="2.625" style="54"/>
    <col min="7426" max="7426" width="5.625" style="54" customWidth="1"/>
    <col min="7427" max="7681" width="2.625" style="54"/>
    <col min="7682" max="7682" width="5.625" style="54" customWidth="1"/>
    <col min="7683" max="7937" width="2.625" style="54"/>
    <col min="7938" max="7938" width="5.625" style="54" customWidth="1"/>
    <col min="7939" max="8193" width="2.625" style="54"/>
    <col min="8194" max="8194" width="5.625" style="54" customWidth="1"/>
    <col min="8195" max="8449" width="2.625" style="54"/>
    <col min="8450" max="8450" width="5.625" style="54" customWidth="1"/>
    <col min="8451" max="8705" width="2.625" style="54"/>
    <col min="8706" max="8706" width="5.625" style="54" customWidth="1"/>
    <col min="8707" max="8961" width="2.625" style="54"/>
    <col min="8962" max="8962" width="5.625" style="54" customWidth="1"/>
    <col min="8963" max="9217" width="2.625" style="54"/>
    <col min="9218" max="9218" width="5.625" style="54" customWidth="1"/>
    <col min="9219" max="9473" width="2.625" style="54"/>
    <col min="9474" max="9474" width="5.625" style="54" customWidth="1"/>
    <col min="9475" max="9729" width="2.625" style="54"/>
    <col min="9730" max="9730" width="5.625" style="54" customWidth="1"/>
    <col min="9731" max="9985" width="2.625" style="54"/>
    <col min="9986" max="9986" width="5.625" style="54" customWidth="1"/>
    <col min="9987" max="10241" width="2.625" style="54"/>
    <col min="10242" max="10242" width="5.625" style="54" customWidth="1"/>
    <col min="10243" max="10497" width="2.625" style="54"/>
    <col min="10498" max="10498" width="5.625" style="54" customWidth="1"/>
    <col min="10499" max="10753" width="2.625" style="54"/>
    <col min="10754" max="10754" width="5.625" style="54" customWidth="1"/>
    <col min="10755" max="11009" width="2.625" style="54"/>
    <col min="11010" max="11010" width="5.625" style="54" customWidth="1"/>
    <col min="11011" max="11265" width="2.625" style="54"/>
    <col min="11266" max="11266" width="5.625" style="54" customWidth="1"/>
    <col min="11267" max="11521" width="2.625" style="54"/>
    <col min="11522" max="11522" width="5.625" style="54" customWidth="1"/>
    <col min="11523" max="11777" width="2.625" style="54"/>
    <col min="11778" max="11778" width="5.625" style="54" customWidth="1"/>
    <col min="11779" max="12033" width="2.625" style="54"/>
    <col min="12034" max="12034" width="5.625" style="54" customWidth="1"/>
    <col min="12035" max="12289" width="2.625" style="54"/>
    <col min="12290" max="12290" width="5.625" style="54" customWidth="1"/>
    <col min="12291" max="12545" width="2.625" style="54"/>
    <col min="12546" max="12546" width="5.625" style="54" customWidth="1"/>
    <col min="12547" max="12801" width="2.625" style="54"/>
    <col min="12802" max="12802" width="5.625" style="54" customWidth="1"/>
    <col min="12803" max="13057" width="2.625" style="54"/>
    <col min="13058" max="13058" width="5.625" style="54" customWidth="1"/>
    <col min="13059" max="13313" width="2.625" style="54"/>
    <col min="13314" max="13314" width="5.625" style="54" customWidth="1"/>
    <col min="13315" max="13569" width="2.625" style="54"/>
    <col min="13570" max="13570" width="5.625" style="54" customWidth="1"/>
    <col min="13571" max="13825" width="2.625" style="54"/>
    <col min="13826" max="13826" width="5.625" style="54" customWidth="1"/>
    <col min="13827" max="14081" width="2.625" style="54"/>
    <col min="14082" max="14082" width="5.625" style="54" customWidth="1"/>
    <col min="14083" max="14337" width="2.625" style="54"/>
    <col min="14338" max="14338" width="5.625" style="54" customWidth="1"/>
    <col min="14339" max="14593" width="2.625" style="54"/>
    <col min="14594" max="14594" width="5.625" style="54" customWidth="1"/>
    <col min="14595" max="14849" width="2.625" style="54"/>
    <col min="14850" max="14850" width="5.625" style="54" customWidth="1"/>
    <col min="14851" max="15105" width="2.625" style="54"/>
    <col min="15106" max="15106" width="5.625" style="54" customWidth="1"/>
    <col min="15107" max="15361" width="2.625" style="54"/>
    <col min="15362" max="15362" width="5.625" style="54" customWidth="1"/>
    <col min="15363" max="15617" width="2.625" style="54"/>
    <col min="15618" max="15618" width="5.625" style="54" customWidth="1"/>
    <col min="15619" max="15873" width="2.625" style="54"/>
    <col min="15874" max="15874" width="5.625" style="54" customWidth="1"/>
    <col min="15875" max="16129" width="2.625" style="54"/>
    <col min="16130" max="16130" width="5.625" style="54" customWidth="1"/>
    <col min="16131" max="16384" width="2.625" style="54"/>
  </cols>
  <sheetData>
    <row r="1" spans="1:50" s="54" customFormat="1" ht="27.75" customHeight="1" thickBot="1">
      <c r="A1" s="764" t="s">
        <v>459</v>
      </c>
    </row>
    <row r="2" spans="1:50" s="54" customFormat="1" ht="12.75" customHeight="1">
      <c r="B2" s="230" t="s">
        <v>97</v>
      </c>
      <c r="C2" s="214"/>
      <c r="D2" s="214"/>
      <c r="E2" s="214"/>
      <c r="F2" s="214"/>
      <c r="G2" s="214"/>
      <c r="H2" s="214"/>
      <c r="I2" s="214"/>
      <c r="J2" s="215"/>
      <c r="K2" s="912" t="s">
        <v>116</v>
      </c>
      <c r="L2" s="913"/>
      <c r="M2" s="913"/>
      <c r="N2" s="913"/>
      <c r="O2" s="913"/>
      <c r="P2" s="913"/>
      <c r="Q2" s="913"/>
      <c r="R2" s="913"/>
      <c r="S2" s="913"/>
      <c r="T2" s="913"/>
      <c r="U2" s="913"/>
      <c r="V2" s="913"/>
      <c r="W2" s="913"/>
      <c r="X2" s="913"/>
      <c r="Y2" s="913"/>
      <c r="Z2" s="913"/>
      <c r="AA2" s="913"/>
      <c r="AB2" s="913"/>
      <c r="AC2" s="913"/>
      <c r="AD2" s="913"/>
      <c r="AE2" s="913"/>
      <c r="AF2" s="913"/>
      <c r="AG2" s="913"/>
      <c r="AH2" s="913"/>
      <c r="AI2" s="913"/>
      <c r="AJ2" s="913"/>
      <c r="AK2" s="913"/>
      <c r="AL2" s="913"/>
      <c r="AM2" s="913"/>
      <c r="AN2" s="913"/>
      <c r="AO2" s="914"/>
      <c r="AP2" s="185" t="s">
        <v>100</v>
      </c>
      <c r="AQ2" s="186"/>
      <c r="AR2" s="186"/>
      <c r="AS2" s="186"/>
      <c r="AT2" s="186"/>
      <c r="AU2" s="186"/>
      <c r="AV2" s="186"/>
      <c r="AW2" s="186"/>
      <c r="AX2" s="915"/>
    </row>
    <row r="3" spans="1:50" s="54" customFormat="1" ht="12.75" customHeight="1">
      <c r="B3" s="810"/>
      <c r="C3" s="811"/>
      <c r="D3" s="811"/>
      <c r="E3" s="811"/>
      <c r="F3" s="811"/>
      <c r="G3" s="811"/>
      <c r="H3" s="811"/>
      <c r="I3" s="811"/>
      <c r="J3" s="812"/>
      <c r="K3" s="916"/>
      <c r="L3" s="917"/>
      <c r="M3" s="917"/>
      <c r="N3" s="917"/>
      <c r="O3" s="917"/>
      <c r="P3" s="917"/>
      <c r="Q3" s="917"/>
      <c r="R3" s="917"/>
      <c r="S3" s="917"/>
      <c r="T3" s="917"/>
      <c r="U3" s="917"/>
      <c r="V3" s="917"/>
      <c r="W3" s="917"/>
      <c r="X3" s="917"/>
      <c r="Y3" s="917"/>
      <c r="Z3" s="917"/>
      <c r="AA3" s="917"/>
      <c r="AB3" s="917"/>
      <c r="AC3" s="917"/>
      <c r="AD3" s="917"/>
      <c r="AE3" s="917"/>
      <c r="AF3" s="917"/>
      <c r="AG3" s="917"/>
      <c r="AH3" s="917"/>
      <c r="AI3" s="917"/>
      <c r="AJ3" s="917"/>
      <c r="AK3" s="917"/>
      <c r="AL3" s="917"/>
      <c r="AM3" s="917"/>
      <c r="AN3" s="917"/>
      <c r="AO3" s="918"/>
      <c r="AP3" s="188"/>
      <c r="AQ3" s="189"/>
      <c r="AR3" s="189"/>
      <c r="AS3" s="189"/>
      <c r="AT3" s="189"/>
      <c r="AU3" s="189"/>
      <c r="AV3" s="189"/>
      <c r="AW3" s="189"/>
      <c r="AX3" s="919"/>
    </row>
    <row r="4" spans="1:50" s="54" customFormat="1" ht="12.75" customHeight="1">
      <c r="B4" s="920"/>
      <c r="C4" s="111"/>
      <c r="D4" s="111"/>
      <c r="E4" s="111"/>
      <c r="F4" s="111"/>
      <c r="G4" s="111"/>
      <c r="H4" s="111"/>
      <c r="I4" s="111"/>
      <c r="J4" s="132"/>
      <c r="K4" s="13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32"/>
      <c r="AP4" s="111"/>
      <c r="AQ4" s="111"/>
      <c r="AR4" s="111"/>
      <c r="AS4" s="111"/>
      <c r="AT4" s="111"/>
      <c r="AU4" s="111"/>
      <c r="AV4" s="111"/>
      <c r="AW4" s="111"/>
      <c r="AX4" s="921"/>
    </row>
    <row r="5" spans="1:50" s="115" customFormat="1" ht="13.15" customHeight="1">
      <c r="B5" s="265" t="s">
        <v>111</v>
      </c>
      <c r="C5" s="266"/>
      <c r="D5" s="266"/>
      <c r="E5" s="266"/>
      <c r="F5" s="266"/>
      <c r="G5" s="266"/>
      <c r="H5" s="266"/>
      <c r="I5" s="266"/>
      <c r="J5" s="267"/>
      <c r="K5" s="116"/>
      <c r="L5" s="268" t="s">
        <v>489</v>
      </c>
      <c r="M5" s="269"/>
      <c r="N5" s="269"/>
      <c r="O5" s="269"/>
      <c r="P5" s="269"/>
      <c r="Q5" s="269"/>
      <c r="R5" s="272" t="s">
        <v>490</v>
      </c>
      <c r="S5" s="273"/>
      <c r="T5" s="273"/>
      <c r="U5" s="273"/>
      <c r="V5" s="274"/>
      <c r="W5" s="326" t="s">
        <v>491</v>
      </c>
      <c r="X5" s="327"/>
      <c r="Y5" s="327"/>
      <c r="Z5" s="327"/>
      <c r="AA5" s="327"/>
      <c r="AB5" s="327"/>
      <c r="AC5" s="327"/>
      <c r="AD5" s="328"/>
      <c r="AE5" s="272" t="s">
        <v>494</v>
      </c>
      <c r="AF5" s="273"/>
      <c r="AG5" s="273"/>
      <c r="AH5" s="323"/>
      <c r="AI5" s="116"/>
      <c r="AJ5" s="118"/>
      <c r="AK5" s="118"/>
      <c r="AL5" s="118"/>
      <c r="AO5" s="117"/>
      <c r="AP5" s="118"/>
      <c r="AQ5" s="118"/>
      <c r="AR5" s="118"/>
      <c r="AS5" s="118"/>
      <c r="AT5" s="118"/>
      <c r="AU5" s="118"/>
      <c r="AV5" s="118"/>
      <c r="AW5" s="118"/>
      <c r="AX5" s="119"/>
    </row>
    <row r="6" spans="1:50" s="115" customFormat="1" ht="13.15" customHeight="1">
      <c r="B6" s="265"/>
      <c r="C6" s="266"/>
      <c r="D6" s="266"/>
      <c r="E6" s="266"/>
      <c r="F6" s="266"/>
      <c r="G6" s="266"/>
      <c r="H6" s="266"/>
      <c r="I6" s="266"/>
      <c r="J6" s="267"/>
      <c r="K6" s="116"/>
      <c r="L6" s="331"/>
      <c r="M6" s="332"/>
      <c r="N6" s="332"/>
      <c r="O6" s="332"/>
      <c r="P6" s="332"/>
      <c r="Q6" s="332"/>
      <c r="R6" s="275"/>
      <c r="S6" s="276"/>
      <c r="T6" s="276"/>
      <c r="U6" s="276"/>
      <c r="V6" s="277"/>
      <c r="W6" s="328" t="s">
        <v>492</v>
      </c>
      <c r="X6" s="333"/>
      <c r="Y6" s="333"/>
      <c r="Z6" s="333"/>
      <c r="AA6" s="333" t="s">
        <v>493</v>
      </c>
      <c r="AB6" s="333"/>
      <c r="AC6" s="333"/>
      <c r="AD6" s="333"/>
      <c r="AE6" s="275"/>
      <c r="AF6" s="276"/>
      <c r="AG6" s="276"/>
      <c r="AH6" s="324"/>
      <c r="AI6" s="116"/>
      <c r="AJ6" s="118"/>
      <c r="AK6" s="118"/>
      <c r="AL6" s="118"/>
      <c r="AO6" s="117"/>
      <c r="AP6" s="118"/>
      <c r="AQ6" s="118"/>
      <c r="AR6" s="118"/>
      <c r="AS6" s="118"/>
      <c r="AT6" s="118"/>
      <c r="AU6" s="118"/>
      <c r="AV6" s="118"/>
      <c r="AW6" s="118"/>
      <c r="AX6" s="119"/>
    </row>
    <row r="7" spans="1:50" s="115" customFormat="1" ht="13.15" customHeight="1">
      <c r="B7" s="265"/>
      <c r="C7" s="266"/>
      <c r="D7" s="266"/>
      <c r="E7" s="266"/>
      <c r="F7" s="266"/>
      <c r="G7" s="266"/>
      <c r="H7" s="266"/>
      <c r="I7" s="266"/>
      <c r="J7" s="267"/>
      <c r="K7" s="116"/>
      <c r="L7" s="270" t="s">
        <v>495</v>
      </c>
      <c r="M7" s="271"/>
      <c r="N7" s="271"/>
      <c r="O7" s="271"/>
      <c r="P7" s="271"/>
      <c r="Q7" s="271"/>
      <c r="R7" s="279" t="s">
        <v>496</v>
      </c>
      <c r="S7" s="280"/>
      <c r="T7" s="280"/>
      <c r="U7" s="280"/>
      <c r="V7" s="322"/>
      <c r="W7" s="922">
        <v>7000</v>
      </c>
      <c r="X7" s="923"/>
      <c r="Y7" s="923"/>
      <c r="Z7" s="923"/>
      <c r="AA7" s="923">
        <v>3500</v>
      </c>
      <c r="AB7" s="923"/>
      <c r="AC7" s="923"/>
      <c r="AD7" s="923"/>
      <c r="AE7" s="924" t="s">
        <v>497</v>
      </c>
      <c r="AF7" s="925"/>
      <c r="AG7" s="925"/>
      <c r="AH7" s="922"/>
      <c r="AI7" s="136"/>
      <c r="AJ7" s="137"/>
      <c r="AK7" s="137"/>
      <c r="AL7" s="137"/>
      <c r="AO7" s="117"/>
      <c r="AP7" s="118"/>
      <c r="AQ7" s="118"/>
      <c r="AR7" s="118"/>
      <c r="AS7" s="118"/>
      <c r="AT7" s="118"/>
      <c r="AU7" s="118"/>
      <c r="AV7" s="118"/>
      <c r="AW7" s="118"/>
      <c r="AX7" s="119"/>
    </row>
    <row r="8" spans="1:50" s="115" customFormat="1" ht="13.15" customHeight="1">
      <c r="B8" s="265"/>
      <c r="C8" s="266"/>
      <c r="D8" s="266"/>
      <c r="E8" s="266"/>
      <c r="F8" s="266"/>
      <c r="G8" s="266"/>
      <c r="H8" s="266"/>
      <c r="I8" s="266"/>
      <c r="J8" s="267"/>
      <c r="K8" s="116"/>
      <c r="L8" s="270"/>
      <c r="M8" s="271"/>
      <c r="N8" s="271"/>
      <c r="O8" s="271"/>
      <c r="P8" s="271"/>
      <c r="Q8" s="271"/>
      <c r="R8" s="275" t="s">
        <v>498</v>
      </c>
      <c r="S8" s="276"/>
      <c r="T8" s="276"/>
      <c r="U8" s="276"/>
      <c r="V8" s="277"/>
      <c r="W8" s="926">
        <v>9000</v>
      </c>
      <c r="X8" s="927">
        <v>6500</v>
      </c>
      <c r="Y8" s="927">
        <v>11500</v>
      </c>
      <c r="Z8" s="927">
        <v>9000</v>
      </c>
      <c r="AA8" s="927">
        <v>6500</v>
      </c>
      <c r="AB8" s="927">
        <v>11500</v>
      </c>
      <c r="AC8" s="927">
        <v>9000</v>
      </c>
      <c r="AD8" s="927">
        <v>6500</v>
      </c>
      <c r="AE8" s="928">
        <v>3500</v>
      </c>
      <c r="AF8" s="929"/>
      <c r="AG8" s="929"/>
      <c r="AH8" s="926"/>
      <c r="AI8" s="136"/>
      <c r="AJ8" s="137"/>
      <c r="AK8" s="137"/>
      <c r="AL8" s="137"/>
      <c r="AO8" s="117"/>
      <c r="AP8" s="118"/>
      <c r="AQ8" s="118"/>
      <c r="AR8" s="118"/>
      <c r="AS8" s="118"/>
      <c r="AT8" s="118"/>
      <c r="AU8" s="118"/>
      <c r="AV8" s="118"/>
      <c r="AW8" s="118"/>
      <c r="AX8" s="119"/>
    </row>
    <row r="9" spans="1:50" s="115" customFormat="1" ht="13.15" customHeight="1">
      <c r="B9" s="265"/>
      <c r="C9" s="266"/>
      <c r="D9" s="266"/>
      <c r="E9" s="266"/>
      <c r="F9" s="266"/>
      <c r="G9" s="266"/>
      <c r="H9" s="266"/>
      <c r="I9" s="266"/>
      <c r="J9" s="267"/>
      <c r="K9" s="116"/>
      <c r="L9" s="270"/>
      <c r="M9" s="271"/>
      <c r="N9" s="271"/>
      <c r="O9" s="271"/>
      <c r="P9" s="271"/>
      <c r="Q9" s="271"/>
      <c r="R9" s="280" t="s">
        <v>499</v>
      </c>
      <c r="S9" s="280"/>
      <c r="T9" s="280"/>
      <c r="U9" s="280"/>
      <c r="V9" s="322"/>
      <c r="W9" s="926">
        <v>10500</v>
      </c>
      <c r="X9" s="927">
        <v>8500</v>
      </c>
      <c r="Y9" s="927">
        <v>12500</v>
      </c>
      <c r="Z9" s="927">
        <v>10500</v>
      </c>
      <c r="AA9" s="927">
        <v>8500</v>
      </c>
      <c r="AB9" s="927">
        <v>12500</v>
      </c>
      <c r="AC9" s="927">
        <v>10500</v>
      </c>
      <c r="AD9" s="927">
        <v>8500</v>
      </c>
      <c r="AE9" s="930">
        <v>6500</v>
      </c>
      <c r="AF9" s="931"/>
      <c r="AG9" s="931"/>
      <c r="AH9" s="932"/>
      <c r="AI9" s="136"/>
      <c r="AJ9" s="137"/>
      <c r="AK9" s="137"/>
      <c r="AL9" s="137"/>
      <c r="AO9" s="117"/>
      <c r="AP9" s="118"/>
      <c r="AQ9" s="118"/>
      <c r="AR9" s="118"/>
      <c r="AS9" s="118"/>
      <c r="AT9" s="118"/>
      <c r="AU9" s="118"/>
      <c r="AV9" s="118"/>
      <c r="AW9" s="118"/>
      <c r="AX9" s="119"/>
    </row>
    <row r="10" spans="1:50" s="115" customFormat="1" ht="13.15" customHeight="1">
      <c r="B10" s="265"/>
      <c r="C10" s="266"/>
      <c r="D10" s="266"/>
      <c r="E10" s="266"/>
      <c r="F10" s="266"/>
      <c r="G10" s="266"/>
      <c r="H10" s="266"/>
      <c r="I10" s="266"/>
      <c r="J10" s="267"/>
      <c r="K10" s="116"/>
      <c r="L10" s="268" t="s">
        <v>500</v>
      </c>
      <c r="M10" s="269"/>
      <c r="N10" s="269"/>
      <c r="O10" s="269"/>
      <c r="P10" s="269"/>
      <c r="Q10" s="269"/>
      <c r="R10" s="269"/>
      <c r="S10" s="269"/>
      <c r="T10" s="269"/>
      <c r="U10" s="269"/>
      <c r="V10" s="325"/>
      <c r="W10" s="932">
        <v>8500</v>
      </c>
      <c r="X10" s="933">
        <v>9500</v>
      </c>
      <c r="Y10" s="933">
        <v>7500</v>
      </c>
      <c r="Z10" s="933">
        <v>8500</v>
      </c>
      <c r="AA10" s="933">
        <v>9500</v>
      </c>
      <c r="AB10" s="933">
        <v>7500</v>
      </c>
      <c r="AC10" s="933">
        <v>8500</v>
      </c>
      <c r="AD10" s="933">
        <v>9500</v>
      </c>
      <c r="AE10" s="930">
        <v>10000</v>
      </c>
      <c r="AF10" s="931"/>
      <c r="AG10" s="931"/>
      <c r="AH10" s="932"/>
      <c r="AI10" s="136"/>
      <c r="AJ10" s="137"/>
      <c r="AK10" s="137"/>
      <c r="AL10" s="137"/>
      <c r="AO10" s="117"/>
      <c r="AP10" s="118"/>
      <c r="AQ10" s="118"/>
      <c r="AR10" s="118"/>
      <c r="AS10" s="118"/>
      <c r="AT10" s="118"/>
      <c r="AU10" s="118"/>
      <c r="AV10" s="118"/>
      <c r="AW10" s="118"/>
      <c r="AX10" s="119"/>
    </row>
    <row r="11" spans="1:50" s="115" customFormat="1" ht="13.15" customHeight="1">
      <c r="B11" s="265"/>
      <c r="C11" s="266"/>
      <c r="D11" s="266"/>
      <c r="E11" s="266"/>
      <c r="F11" s="266"/>
      <c r="G11" s="266"/>
      <c r="H11" s="266"/>
      <c r="I11" s="266"/>
      <c r="J11" s="267"/>
      <c r="K11" s="116"/>
      <c r="L11" s="120"/>
      <c r="M11" s="329" t="s">
        <v>501</v>
      </c>
      <c r="N11" s="327"/>
      <c r="O11" s="327"/>
      <c r="P11" s="327"/>
      <c r="Q11" s="327"/>
      <c r="R11" s="327"/>
      <c r="S11" s="327"/>
      <c r="T11" s="327"/>
      <c r="U11" s="327"/>
      <c r="V11" s="330"/>
      <c r="W11" s="934" t="s">
        <v>502</v>
      </c>
      <c r="X11" s="935"/>
      <c r="Y11" s="935"/>
      <c r="Z11" s="935"/>
      <c r="AA11" s="935"/>
      <c r="AB11" s="935"/>
      <c r="AC11" s="935"/>
      <c r="AD11" s="935"/>
      <c r="AE11" s="935"/>
      <c r="AF11" s="935"/>
      <c r="AG11" s="935"/>
      <c r="AH11" s="936"/>
      <c r="AI11" s="136"/>
      <c r="AJ11" s="137"/>
      <c r="AK11" s="137"/>
      <c r="AL11" s="137"/>
      <c r="AO11" s="117"/>
      <c r="AP11" s="118"/>
      <c r="AQ11" s="118"/>
      <c r="AR11" s="118"/>
      <c r="AS11" s="118"/>
      <c r="AT11" s="118"/>
      <c r="AU11" s="118"/>
      <c r="AV11" s="118"/>
      <c r="AW11" s="118"/>
      <c r="AX11" s="119"/>
    </row>
    <row r="12" spans="1:50" s="115" customFormat="1" ht="13.15" customHeight="1">
      <c r="B12" s="265"/>
      <c r="C12" s="266"/>
      <c r="D12" s="266"/>
      <c r="E12" s="266"/>
      <c r="F12" s="266"/>
      <c r="G12" s="266"/>
      <c r="H12" s="266"/>
      <c r="I12" s="266"/>
      <c r="J12" s="267"/>
      <c r="K12" s="116"/>
      <c r="L12" s="268" t="s">
        <v>503</v>
      </c>
      <c r="M12" s="269"/>
      <c r="N12" s="269"/>
      <c r="O12" s="269"/>
      <c r="P12" s="269"/>
      <c r="Q12" s="269"/>
      <c r="R12" s="272" t="s">
        <v>496</v>
      </c>
      <c r="S12" s="273"/>
      <c r="T12" s="273"/>
      <c r="U12" s="273"/>
      <c r="V12" s="274"/>
      <c r="W12" s="922">
        <v>3500</v>
      </c>
      <c r="X12" s="923">
        <v>3500</v>
      </c>
      <c r="Y12" s="923">
        <v>2000</v>
      </c>
      <c r="Z12" s="923">
        <v>0</v>
      </c>
      <c r="AA12" s="923">
        <v>2000</v>
      </c>
      <c r="AB12" s="923">
        <v>3500</v>
      </c>
      <c r="AC12" s="923">
        <v>2000</v>
      </c>
      <c r="AD12" s="923">
        <v>0</v>
      </c>
      <c r="AE12" s="923">
        <v>0</v>
      </c>
      <c r="AF12" s="923"/>
      <c r="AG12" s="923"/>
      <c r="AH12" s="923"/>
      <c r="AI12" s="136"/>
      <c r="AJ12" s="137"/>
      <c r="AK12" s="137"/>
      <c r="AL12" s="137"/>
      <c r="AO12" s="117"/>
      <c r="AP12" s="118"/>
      <c r="AQ12" s="118"/>
      <c r="AR12" s="118"/>
      <c r="AS12" s="118"/>
      <c r="AT12" s="118"/>
      <c r="AU12" s="118"/>
      <c r="AV12" s="118"/>
      <c r="AW12" s="118"/>
      <c r="AX12" s="119"/>
    </row>
    <row r="13" spans="1:50" s="115" customFormat="1" ht="13.15" customHeight="1">
      <c r="B13" s="265"/>
      <c r="C13" s="266"/>
      <c r="D13" s="266"/>
      <c r="E13" s="266"/>
      <c r="F13" s="266"/>
      <c r="G13" s="266"/>
      <c r="H13" s="266"/>
      <c r="I13" s="266"/>
      <c r="J13" s="267"/>
      <c r="K13" s="116"/>
      <c r="L13" s="270"/>
      <c r="M13" s="271"/>
      <c r="N13" s="271"/>
      <c r="O13" s="271"/>
      <c r="P13" s="271"/>
      <c r="Q13" s="271"/>
      <c r="R13" s="275" t="s">
        <v>498</v>
      </c>
      <c r="S13" s="276"/>
      <c r="T13" s="276"/>
      <c r="U13" s="276"/>
      <c r="V13" s="277"/>
      <c r="W13" s="926">
        <v>5500</v>
      </c>
      <c r="X13" s="927">
        <v>5500</v>
      </c>
      <c r="Y13" s="927">
        <v>4500</v>
      </c>
      <c r="Z13" s="927">
        <v>3500</v>
      </c>
      <c r="AA13" s="927">
        <v>4500</v>
      </c>
      <c r="AB13" s="927">
        <v>5500</v>
      </c>
      <c r="AC13" s="927">
        <v>4500</v>
      </c>
      <c r="AD13" s="927">
        <v>3500</v>
      </c>
      <c r="AE13" s="927">
        <v>3500</v>
      </c>
      <c r="AF13" s="927"/>
      <c r="AG13" s="927"/>
      <c r="AH13" s="927"/>
      <c r="AI13" s="136"/>
      <c r="AJ13" s="137"/>
      <c r="AK13" s="137"/>
      <c r="AL13" s="137"/>
      <c r="AO13" s="117"/>
      <c r="AP13" s="118"/>
      <c r="AQ13" s="118"/>
      <c r="AR13" s="118"/>
      <c r="AS13" s="118"/>
      <c r="AT13" s="118"/>
      <c r="AU13" s="118"/>
      <c r="AV13" s="118"/>
      <c r="AW13" s="118"/>
      <c r="AX13" s="119"/>
    </row>
    <row r="14" spans="1:50" s="115" customFormat="1" ht="13.15" customHeight="1">
      <c r="B14" s="265"/>
      <c r="C14" s="266"/>
      <c r="D14" s="266"/>
      <c r="E14" s="266"/>
      <c r="F14" s="266"/>
      <c r="G14" s="266"/>
      <c r="H14" s="266"/>
      <c r="I14" s="266"/>
      <c r="J14" s="267"/>
      <c r="K14" s="116"/>
      <c r="L14" s="270"/>
      <c r="M14" s="271"/>
      <c r="N14" s="271"/>
      <c r="O14" s="271"/>
      <c r="P14" s="271"/>
      <c r="Q14" s="271"/>
      <c r="R14" s="280" t="s">
        <v>499</v>
      </c>
      <c r="S14" s="280"/>
      <c r="T14" s="280"/>
      <c r="U14" s="280"/>
      <c r="V14" s="322"/>
      <c r="W14" s="934">
        <v>6500</v>
      </c>
      <c r="X14" s="935"/>
      <c r="Y14" s="935"/>
      <c r="Z14" s="935"/>
      <c r="AA14" s="935"/>
      <c r="AB14" s="935"/>
      <c r="AC14" s="935"/>
      <c r="AD14" s="935"/>
      <c r="AE14" s="935"/>
      <c r="AF14" s="935"/>
      <c r="AG14" s="935"/>
      <c r="AH14" s="936"/>
      <c r="AI14" s="136"/>
      <c r="AJ14" s="137"/>
      <c r="AK14" s="137"/>
      <c r="AL14" s="137"/>
      <c r="AO14" s="117"/>
      <c r="AP14" s="118"/>
      <c r="AQ14" s="118"/>
      <c r="AR14" s="118"/>
      <c r="AS14" s="118"/>
      <c r="AT14" s="118"/>
      <c r="AU14" s="118"/>
      <c r="AV14" s="118"/>
      <c r="AW14" s="118"/>
      <c r="AX14" s="119"/>
    </row>
    <row r="15" spans="1:50" s="115" customFormat="1" ht="13.15" customHeight="1">
      <c r="B15" s="265"/>
      <c r="C15" s="266"/>
      <c r="D15" s="266"/>
      <c r="E15" s="266"/>
      <c r="F15" s="266"/>
      <c r="G15" s="266"/>
      <c r="H15" s="266"/>
      <c r="I15" s="266"/>
      <c r="J15" s="267"/>
      <c r="K15" s="116"/>
      <c r="L15" s="116"/>
      <c r="M15" s="278" t="s">
        <v>504</v>
      </c>
      <c r="N15" s="273"/>
      <c r="O15" s="273"/>
      <c r="P15" s="273"/>
      <c r="Q15" s="273"/>
      <c r="R15" s="272" t="s">
        <v>496</v>
      </c>
      <c r="S15" s="273"/>
      <c r="T15" s="273"/>
      <c r="U15" s="273"/>
      <c r="V15" s="274"/>
      <c r="W15" s="922">
        <v>6000</v>
      </c>
      <c r="X15" s="923">
        <v>3000</v>
      </c>
      <c r="Y15" s="923">
        <v>9000</v>
      </c>
      <c r="Z15" s="923">
        <v>6000</v>
      </c>
      <c r="AA15" s="923">
        <v>3000</v>
      </c>
      <c r="AB15" s="923">
        <v>9000</v>
      </c>
      <c r="AC15" s="923">
        <v>6000</v>
      </c>
      <c r="AD15" s="923">
        <v>3000</v>
      </c>
      <c r="AE15" s="923">
        <v>0</v>
      </c>
      <c r="AF15" s="923"/>
      <c r="AG15" s="923"/>
      <c r="AH15" s="923"/>
      <c r="AI15" s="136"/>
      <c r="AJ15" s="137"/>
      <c r="AK15" s="137"/>
      <c r="AL15" s="137"/>
      <c r="AO15" s="117"/>
      <c r="AP15" s="118"/>
      <c r="AQ15" s="118"/>
      <c r="AR15" s="118"/>
      <c r="AS15" s="118"/>
      <c r="AT15" s="118"/>
      <c r="AU15" s="118"/>
      <c r="AV15" s="118"/>
      <c r="AW15" s="118"/>
      <c r="AX15" s="119"/>
    </row>
    <row r="16" spans="1:50" s="115" customFormat="1" ht="13.15" customHeight="1">
      <c r="B16" s="265"/>
      <c r="C16" s="266"/>
      <c r="D16" s="266"/>
      <c r="E16" s="266"/>
      <c r="F16" s="266"/>
      <c r="G16" s="266"/>
      <c r="H16" s="266"/>
      <c r="I16" s="266"/>
      <c r="J16" s="267"/>
      <c r="K16" s="116"/>
      <c r="L16" s="116"/>
      <c r="M16" s="279"/>
      <c r="N16" s="280"/>
      <c r="O16" s="280"/>
      <c r="P16" s="280"/>
      <c r="Q16" s="280"/>
      <c r="R16" s="275" t="s">
        <v>498</v>
      </c>
      <c r="S16" s="276"/>
      <c r="T16" s="276"/>
      <c r="U16" s="276"/>
      <c r="V16" s="277"/>
      <c r="W16" s="926">
        <v>7500</v>
      </c>
      <c r="X16" s="927">
        <v>5500</v>
      </c>
      <c r="Y16" s="927">
        <v>9500</v>
      </c>
      <c r="Z16" s="927">
        <v>7500</v>
      </c>
      <c r="AA16" s="927">
        <v>5500</v>
      </c>
      <c r="AB16" s="927">
        <v>9500</v>
      </c>
      <c r="AC16" s="927">
        <v>7500</v>
      </c>
      <c r="AD16" s="927">
        <v>5500</v>
      </c>
      <c r="AE16" s="927">
        <v>3500</v>
      </c>
      <c r="AF16" s="927"/>
      <c r="AG16" s="927"/>
      <c r="AH16" s="927"/>
      <c r="AI16" s="136"/>
      <c r="AJ16" s="137"/>
      <c r="AK16" s="137"/>
      <c r="AL16" s="137"/>
      <c r="AO16" s="117"/>
      <c r="AP16" s="118"/>
      <c r="AQ16" s="118"/>
      <c r="AR16" s="118"/>
      <c r="AS16" s="118"/>
      <c r="AT16" s="118"/>
      <c r="AU16" s="118"/>
      <c r="AV16" s="118"/>
      <c r="AW16" s="118"/>
      <c r="AX16" s="119"/>
    </row>
    <row r="17" spans="2:50" s="115" customFormat="1" ht="13.15" customHeight="1">
      <c r="B17" s="265"/>
      <c r="C17" s="266"/>
      <c r="D17" s="266"/>
      <c r="E17" s="266"/>
      <c r="F17" s="266"/>
      <c r="G17" s="266"/>
      <c r="H17" s="266"/>
      <c r="I17" s="266"/>
      <c r="J17" s="267"/>
      <c r="K17" s="116"/>
      <c r="L17" s="120"/>
      <c r="M17" s="275"/>
      <c r="N17" s="276"/>
      <c r="O17" s="276"/>
      <c r="P17" s="276"/>
      <c r="Q17" s="276"/>
      <c r="R17" s="276" t="s">
        <v>499</v>
      </c>
      <c r="S17" s="276"/>
      <c r="T17" s="276"/>
      <c r="U17" s="276"/>
      <c r="V17" s="277"/>
      <c r="W17" s="926">
        <v>9500</v>
      </c>
      <c r="X17" s="927">
        <v>8000</v>
      </c>
      <c r="Y17" s="927">
        <v>10500</v>
      </c>
      <c r="Z17" s="927">
        <v>9500</v>
      </c>
      <c r="AA17" s="927">
        <v>8000</v>
      </c>
      <c r="AB17" s="927">
        <v>10500</v>
      </c>
      <c r="AC17" s="927">
        <v>9500</v>
      </c>
      <c r="AD17" s="927">
        <v>8000</v>
      </c>
      <c r="AE17" s="927">
        <v>6500</v>
      </c>
      <c r="AF17" s="927"/>
      <c r="AG17" s="927"/>
      <c r="AH17" s="927"/>
      <c r="AI17" s="136"/>
      <c r="AJ17" s="137"/>
      <c r="AK17" s="137"/>
      <c r="AL17" s="137"/>
      <c r="AO17" s="117"/>
      <c r="AP17" s="118"/>
      <c r="AQ17" s="118"/>
      <c r="AR17" s="118"/>
      <c r="AS17" s="118"/>
      <c r="AT17" s="118"/>
      <c r="AU17" s="118"/>
      <c r="AV17" s="118"/>
      <c r="AW17" s="118"/>
      <c r="AX17" s="119"/>
    </row>
    <row r="18" spans="2:50" s="115" customFormat="1" ht="13.15" customHeight="1">
      <c r="B18" s="265"/>
      <c r="C18" s="266"/>
      <c r="D18" s="266"/>
      <c r="E18" s="266"/>
      <c r="F18" s="266"/>
      <c r="G18" s="266"/>
      <c r="H18" s="266"/>
      <c r="I18" s="266"/>
      <c r="J18" s="267"/>
      <c r="K18" s="319"/>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1"/>
      <c r="AP18" s="118"/>
      <c r="AQ18" s="118"/>
      <c r="AR18" s="118"/>
      <c r="AS18" s="118"/>
      <c r="AT18" s="118"/>
      <c r="AU18" s="118"/>
      <c r="AV18" s="118"/>
      <c r="AW18" s="118"/>
      <c r="AX18" s="119"/>
    </row>
    <row r="19" spans="2:50" s="115" customFormat="1" ht="13.15" customHeight="1">
      <c r="B19" s="265"/>
      <c r="C19" s="266"/>
      <c r="D19" s="266"/>
      <c r="E19" s="266"/>
      <c r="F19" s="266"/>
      <c r="G19" s="266"/>
      <c r="H19" s="266"/>
      <c r="I19" s="266"/>
      <c r="J19" s="267"/>
      <c r="K19" s="319" t="s">
        <v>505</v>
      </c>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1"/>
      <c r="AP19" s="118"/>
      <c r="AQ19" s="118"/>
      <c r="AR19" s="118"/>
      <c r="AS19" s="118"/>
      <c r="AT19" s="118"/>
      <c r="AU19" s="118"/>
      <c r="AV19" s="118"/>
      <c r="AW19" s="118"/>
      <c r="AX19" s="119"/>
    </row>
    <row r="20" spans="2:50" s="115" customFormat="1" ht="13.15" customHeight="1">
      <c r="B20" s="265"/>
      <c r="C20" s="266"/>
      <c r="D20" s="266"/>
      <c r="E20" s="266"/>
      <c r="F20" s="266"/>
      <c r="G20" s="266"/>
      <c r="H20" s="266"/>
      <c r="I20" s="266"/>
      <c r="J20" s="267"/>
      <c r="K20" s="162" t="s">
        <v>637</v>
      </c>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4"/>
      <c r="AP20" s="118"/>
      <c r="AQ20" s="118"/>
      <c r="AR20" s="118"/>
      <c r="AS20" s="118"/>
      <c r="AT20" s="118"/>
      <c r="AU20" s="118"/>
      <c r="AV20" s="118"/>
      <c r="AW20" s="118"/>
      <c r="AX20" s="119"/>
    </row>
    <row r="21" spans="2:50" s="54" customFormat="1" ht="12.75" customHeight="1">
      <c r="B21" s="231"/>
      <c r="C21" s="232"/>
      <c r="D21" s="232"/>
      <c r="E21" s="232"/>
      <c r="F21" s="232"/>
      <c r="G21" s="232"/>
      <c r="H21" s="232"/>
      <c r="I21" s="232"/>
      <c r="J21" s="233"/>
      <c r="K21" s="317"/>
      <c r="L21" s="318"/>
      <c r="M21" s="318"/>
      <c r="N21" s="318"/>
      <c r="O21" s="318"/>
      <c r="P21" s="318"/>
      <c r="Q21" s="318"/>
      <c r="R21" s="318"/>
      <c r="S21" s="318"/>
      <c r="T21" s="318"/>
      <c r="U21" s="318"/>
      <c r="V21" s="318"/>
      <c r="W21" s="318"/>
      <c r="X21" s="318"/>
      <c r="Y21" s="318"/>
      <c r="Z21" s="318"/>
      <c r="AA21" s="318"/>
      <c r="AB21" s="318"/>
      <c r="AC21" s="318"/>
      <c r="AD21" s="318"/>
      <c r="AE21" s="318"/>
      <c r="AF21" s="959"/>
      <c r="AG21" s="959"/>
      <c r="AH21" s="959"/>
      <c r="AI21" s="959"/>
      <c r="AJ21" s="959"/>
      <c r="AK21" s="110"/>
      <c r="AL21" s="110"/>
      <c r="AM21" s="110"/>
      <c r="AN21" s="110"/>
      <c r="AO21" s="123"/>
      <c r="AP21" s="111"/>
      <c r="AQ21" s="111"/>
      <c r="AR21" s="111"/>
      <c r="AS21" s="111"/>
      <c r="AT21" s="111"/>
      <c r="AU21" s="111"/>
      <c r="AV21" s="111"/>
      <c r="AW21" s="111"/>
      <c r="AX21" s="921"/>
    </row>
    <row r="22" spans="2:50" s="54" customFormat="1" ht="12.75" customHeight="1">
      <c r="B22" s="231" t="s">
        <v>102</v>
      </c>
      <c r="C22" s="232"/>
      <c r="D22" s="232"/>
      <c r="E22" s="232"/>
      <c r="F22" s="232"/>
      <c r="G22" s="232"/>
      <c r="H22" s="232"/>
      <c r="I22" s="232"/>
      <c r="J22" s="233"/>
      <c r="K22" s="296" t="s">
        <v>638</v>
      </c>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8"/>
      <c r="AP22" s="111"/>
      <c r="AQ22" s="111"/>
      <c r="AR22" s="111"/>
      <c r="AS22" s="111"/>
      <c r="AT22" s="111"/>
      <c r="AU22" s="111"/>
      <c r="AV22" s="111"/>
      <c r="AW22" s="111"/>
      <c r="AX22" s="921"/>
    </row>
    <row r="23" spans="2:50" s="54" customFormat="1" ht="12.75" customHeight="1">
      <c r="B23" s="231"/>
      <c r="C23" s="232"/>
      <c r="D23" s="232"/>
      <c r="E23" s="232"/>
      <c r="F23" s="232"/>
      <c r="G23" s="232"/>
      <c r="H23" s="232"/>
      <c r="I23" s="232"/>
      <c r="J23" s="233"/>
      <c r="K23" s="296"/>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8"/>
      <c r="AP23" s="111"/>
      <c r="AQ23" s="111"/>
      <c r="AR23" s="111"/>
      <c r="AS23" s="111"/>
      <c r="AT23" s="111"/>
      <c r="AU23" s="111"/>
      <c r="AV23" s="111"/>
      <c r="AW23" s="111"/>
      <c r="AX23" s="921"/>
    </row>
    <row r="24" spans="2:50" s="54" customFormat="1" ht="12.75" customHeight="1">
      <c r="B24" s="231" t="s">
        <v>112</v>
      </c>
      <c r="C24" s="232"/>
      <c r="D24" s="232"/>
      <c r="E24" s="232"/>
      <c r="F24" s="232"/>
      <c r="G24" s="232"/>
      <c r="H24" s="232"/>
      <c r="I24" s="232"/>
      <c r="J24" s="233"/>
      <c r="K24" s="296" t="s">
        <v>639</v>
      </c>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7"/>
      <c r="AN24" s="297"/>
      <c r="AO24" s="298"/>
      <c r="AP24" s="111"/>
      <c r="AQ24" s="111"/>
      <c r="AR24" s="111"/>
      <c r="AS24" s="111"/>
      <c r="AT24" s="111"/>
      <c r="AU24" s="111"/>
      <c r="AV24" s="111"/>
      <c r="AW24" s="111"/>
      <c r="AX24" s="921"/>
    </row>
    <row r="25" spans="2:50" s="54" customFormat="1" ht="12.75" customHeight="1">
      <c r="B25" s="231"/>
      <c r="C25" s="232"/>
      <c r="D25" s="232"/>
      <c r="E25" s="232"/>
      <c r="F25" s="232"/>
      <c r="G25" s="232"/>
      <c r="H25" s="232"/>
      <c r="I25" s="232"/>
      <c r="J25" s="233"/>
      <c r="K25" s="296"/>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7"/>
      <c r="AN25" s="297"/>
      <c r="AO25" s="298"/>
      <c r="AP25" s="111"/>
      <c r="AQ25" s="111"/>
      <c r="AR25" s="111"/>
      <c r="AS25" s="111"/>
      <c r="AT25" s="111"/>
      <c r="AU25" s="111"/>
      <c r="AV25" s="111"/>
      <c r="AW25" s="111"/>
      <c r="AX25" s="921"/>
    </row>
    <row r="26" spans="2:50" s="54" customFormat="1" ht="12.75" customHeight="1">
      <c r="B26" s="231" t="s">
        <v>274</v>
      </c>
      <c r="C26" s="232"/>
      <c r="D26" s="232"/>
      <c r="E26" s="232"/>
      <c r="F26" s="232"/>
      <c r="G26" s="232"/>
      <c r="H26" s="232"/>
      <c r="I26" s="232"/>
      <c r="J26" s="233"/>
      <c r="K26" s="296" t="s">
        <v>640</v>
      </c>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7"/>
      <c r="AN26" s="297"/>
      <c r="AO26" s="298"/>
      <c r="AP26" s="111"/>
      <c r="AQ26" s="111"/>
      <c r="AR26" s="111"/>
      <c r="AS26" s="111"/>
      <c r="AT26" s="111"/>
      <c r="AU26" s="111"/>
      <c r="AV26" s="111"/>
      <c r="AW26" s="111"/>
      <c r="AX26" s="921"/>
    </row>
    <row r="27" spans="2:50" s="54" customFormat="1" ht="12.75" customHeight="1">
      <c r="B27" s="147"/>
      <c r="C27" s="148"/>
      <c r="D27" s="148"/>
      <c r="E27" s="148"/>
      <c r="F27" s="148"/>
      <c r="G27" s="148"/>
      <c r="H27" s="148"/>
      <c r="I27" s="148"/>
      <c r="J27" s="149"/>
      <c r="K27" s="296" t="s">
        <v>641</v>
      </c>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7"/>
      <c r="AL27" s="297"/>
      <c r="AM27" s="297"/>
      <c r="AN27" s="297"/>
      <c r="AO27" s="298"/>
      <c r="AP27" s="111"/>
      <c r="AQ27" s="111"/>
      <c r="AR27" s="111"/>
      <c r="AS27" s="111"/>
      <c r="AT27" s="111"/>
      <c r="AU27" s="111"/>
      <c r="AV27" s="111"/>
      <c r="AW27" s="111"/>
      <c r="AX27" s="921"/>
    </row>
    <row r="28" spans="2:50" s="54" customFormat="1" ht="12.75" customHeight="1">
      <c r="B28" s="147"/>
      <c r="C28" s="148"/>
      <c r="D28" s="148"/>
      <c r="E28" s="148"/>
      <c r="F28" s="148"/>
      <c r="G28" s="148"/>
      <c r="H28" s="148"/>
      <c r="I28" s="148"/>
      <c r="J28" s="149"/>
      <c r="K28" s="159"/>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1"/>
      <c r="AP28" s="111"/>
      <c r="AQ28" s="111"/>
      <c r="AR28" s="111"/>
      <c r="AS28" s="111"/>
      <c r="AT28" s="111"/>
      <c r="AU28" s="111"/>
      <c r="AV28" s="111"/>
      <c r="AW28" s="111"/>
      <c r="AX28" s="921"/>
    </row>
    <row r="29" spans="2:50" s="54" customFormat="1" ht="12.75" customHeight="1">
      <c r="B29" s="231" t="s">
        <v>103</v>
      </c>
      <c r="C29" s="232"/>
      <c r="D29" s="232"/>
      <c r="E29" s="232"/>
      <c r="F29" s="232"/>
      <c r="G29" s="232"/>
      <c r="H29" s="232"/>
      <c r="I29" s="232"/>
      <c r="J29" s="233"/>
      <c r="K29" s="296" t="s">
        <v>642</v>
      </c>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7"/>
      <c r="AL29" s="297"/>
      <c r="AM29" s="297"/>
      <c r="AN29" s="297"/>
      <c r="AO29" s="298"/>
      <c r="AP29" s="111"/>
      <c r="AQ29" s="111"/>
      <c r="AR29" s="111"/>
      <c r="AS29" s="111"/>
      <c r="AT29" s="111"/>
      <c r="AU29" s="111"/>
      <c r="AV29" s="111"/>
      <c r="AW29" s="111"/>
      <c r="AX29" s="921"/>
    </row>
    <row r="30" spans="2:50" s="54" customFormat="1" ht="12.75" customHeight="1">
      <c r="B30" s="231"/>
      <c r="C30" s="232"/>
      <c r="D30" s="232"/>
      <c r="E30" s="232"/>
      <c r="F30" s="232"/>
      <c r="G30" s="232"/>
      <c r="H30" s="232"/>
      <c r="I30" s="232"/>
      <c r="J30" s="233"/>
      <c r="K30" s="296" t="s">
        <v>643</v>
      </c>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7"/>
      <c r="AL30" s="297"/>
      <c r="AM30" s="297"/>
      <c r="AN30" s="297"/>
      <c r="AO30" s="298"/>
      <c r="AP30" s="111"/>
      <c r="AQ30" s="111"/>
      <c r="AR30" s="111"/>
      <c r="AS30" s="111"/>
      <c r="AT30" s="111"/>
      <c r="AU30" s="111"/>
      <c r="AV30" s="111"/>
      <c r="AW30" s="111"/>
      <c r="AX30" s="921"/>
    </row>
    <row r="31" spans="2:50" s="54" customFormat="1" ht="12.75" customHeight="1">
      <c r="B31" s="231"/>
      <c r="C31" s="232"/>
      <c r="D31" s="232"/>
      <c r="E31" s="232"/>
      <c r="F31" s="232"/>
      <c r="G31" s="232"/>
      <c r="H31" s="232"/>
      <c r="I31" s="232"/>
      <c r="J31" s="233"/>
      <c r="K31" s="296"/>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8"/>
      <c r="AP31" s="111"/>
      <c r="AQ31" s="111"/>
      <c r="AR31" s="111"/>
      <c r="AS31" s="111"/>
      <c r="AT31" s="111"/>
      <c r="AU31" s="111"/>
      <c r="AV31" s="111"/>
      <c r="AW31" s="111"/>
      <c r="AX31" s="921"/>
    </row>
    <row r="32" spans="2:50" s="54" customFormat="1" ht="12.75" customHeight="1">
      <c r="B32" s="231" t="s">
        <v>113</v>
      </c>
      <c r="C32" s="232"/>
      <c r="D32" s="232"/>
      <c r="E32" s="232"/>
      <c r="F32" s="232"/>
      <c r="G32" s="232"/>
      <c r="H32" s="232"/>
      <c r="I32" s="232"/>
      <c r="J32" s="233"/>
      <c r="K32" s="296" t="s">
        <v>138</v>
      </c>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8"/>
      <c r="AP32" s="111"/>
      <c r="AQ32" s="111"/>
      <c r="AR32" s="111"/>
      <c r="AS32" s="111"/>
      <c r="AT32" s="111"/>
      <c r="AU32" s="111"/>
      <c r="AV32" s="111"/>
      <c r="AW32" s="111"/>
      <c r="AX32" s="921"/>
    </row>
    <row r="33" spans="2:50" s="54" customFormat="1" ht="12.75" customHeight="1">
      <c r="B33" s="231"/>
      <c r="C33" s="232"/>
      <c r="D33" s="232"/>
      <c r="E33" s="232"/>
      <c r="F33" s="232"/>
      <c r="G33" s="232"/>
      <c r="H33" s="232"/>
      <c r="I33" s="232"/>
      <c r="J33" s="233"/>
      <c r="K33" s="296" t="s">
        <v>275</v>
      </c>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97"/>
      <c r="AL33" s="297"/>
      <c r="AM33" s="297"/>
      <c r="AN33" s="297"/>
      <c r="AO33" s="298"/>
      <c r="AP33" s="111"/>
      <c r="AQ33" s="111"/>
      <c r="AR33" s="111"/>
      <c r="AS33" s="111"/>
      <c r="AT33" s="111"/>
      <c r="AU33" s="111"/>
      <c r="AV33" s="111"/>
      <c r="AW33" s="111"/>
      <c r="AX33" s="921"/>
    </row>
    <row r="34" spans="2:50" s="54" customFormat="1" ht="12.75" customHeight="1">
      <c r="B34" s="231"/>
      <c r="C34" s="232"/>
      <c r="D34" s="232"/>
      <c r="E34" s="232"/>
      <c r="F34" s="232"/>
      <c r="G34" s="232"/>
      <c r="H34" s="232"/>
      <c r="I34" s="232"/>
      <c r="J34" s="233"/>
      <c r="K34" s="296" t="s">
        <v>644</v>
      </c>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97"/>
      <c r="AL34" s="297"/>
      <c r="AM34" s="297"/>
      <c r="AN34" s="297"/>
      <c r="AO34" s="298"/>
      <c r="AP34" s="111"/>
      <c r="AQ34" s="111"/>
      <c r="AR34" s="111"/>
      <c r="AS34" s="111"/>
      <c r="AT34" s="111"/>
      <c r="AU34" s="111"/>
      <c r="AV34" s="111"/>
      <c r="AW34" s="111"/>
      <c r="AX34" s="921"/>
    </row>
    <row r="35" spans="2:50" s="54" customFormat="1" ht="12.75" customHeight="1">
      <c r="B35" s="231"/>
      <c r="C35" s="232"/>
      <c r="D35" s="232"/>
      <c r="E35" s="232"/>
      <c r="F35" s="232"/>
      <c r="G35" s="232"/>
      <c r="H35" s="232"/>
      <c r="I35" s="232"/>
      <c r="J35" s="233"/>
      <c r="K35" s="296" t="s">
        <v>645</v>
      </c>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8"/>
      <c r="AP35" s="111"/>
      <c r="AQ35" s="111"/>
      <c r="AR35" s="111"/>
      <c r="AS35" s="111"/>
      <c r="AT35" s="111"/>
      <c r="AU35" s="111"/>
      <c r="AV35" s="111"/>
      <c r="AW35" s="111"/>
      <c r="AX35" s="921"/>
    </row>
    <row r="36" spans="2:50" s="54" customFormat="1" ht="12.75" customHeight="1">
      <c r="B36" s="231"/>
      <c r="C36" s="232"/>
      <c r="D36" s="232"/>
      <c r="E36" s="232"/>
      <c r="F36" s="232"/>
      <c r="G36" s="232"/>
      <c r="H36" s="232"/>
      <c r="I36" s="232"/>
      <c r="J36" s="233"/>
      <c r="K36" s="296"/>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97"/>
      <c r="AL36" s="297"/>
      <c r="AM36" s="297"/>
      <c r="AN36" s="297"/>
      <c r="AO36" s="298"/>
      <c r="AP36" s="111"/>
      <c r="AQ36" s="111"/>
      <c r="AR36" s="111"/>
      <c r="AS36" s="111"/>
      <c r="AT36" s="111"/>
      <c r="AU36" s="111"/>
      <c r="AV36" s="111"/>
      <c r="AW36" s="111"/>
      <c r="AX36" s="921"/>
    </row>
    <row r="37" spans="2:50" s="54" customFormat="1" ht="12.75" customHeight="1">
      <c r="B37" s="231"/>
      <c r="C37" s="232"/>
      <c r="D37" s="232"/>
      <c r="E37" s="232"/>
      <c r="F37" s="232"/>
      <c r="G37" s="232"/>
      <c r="H37" s="232"/>
      <c r="I37" s="232"/>
      <c r="J37" s="233"/>
      <c r="K37" s="296"/>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7"/>
      <c r="AL37" s="297"/>
      <c r="AM37" s="297"/>
      <c r="AN37" s="297"/>
      <c r="AO37" s="298"/>
      <c r="AP37" s="111"/>
      <c r="AQ37" s="111"/>
      <c r="AR37" s="111"/>
      <c r="AS37" s="111"/>
      <c r="AT37" s="111"/>
      <c r="AU37" s="111"/>
      <c r="AV37" s="111"/>
      <c r="AW37" s="111"/>
      <c r="AX37" s="921"/>
    </row>
    <row r="38" spans="2:50" s="54" customFormat="1" ht="12.75" customHeight="1">
      <c r="B38" s="147"/>
      <c r="C38" s="148"/>
      <c r="D38" s="148"/>
      <c r="E38" s="148"/>
      <c r="F38" s="148"/>
      <c r="G38" s="148"/>
      <c r="H38" s="148"/>
      <c r="I38" s="148"/>
      <c r="J38" s="149"/>
      <c r="K38" s="159"/>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1"/>
      <c r="AP38" s="111"/>
      <c r="AQ38" s="111"/>
      <c r="AR38" s="111"/>
      <c r="AS38" s="111"/>
      <c r="AT38" s="111"/>
      <c r="AU38" s="111"/>
      <c r="AV38" s="111"/>
      <c r="AW38" s="111"/>
      <c r="AX38" s="921"/>
    </row>
    <row r="39" spans="2:50" s="54" customFormat="1" ht="12.75" customHeight="1" thickBot="1">
      <c r="B39" s="937"/>
      <c r="C39" s="125"/>
      <c r="D39" s="125"/>
      <c r="E39" s="125"/>
      <c r="F39" s="125"/>
      <c r="G39" s="125"/>
      <c r="H39" s="125"/>
      <c r="I39" s="125"/>
      <c r="J39" s="126"/>
      <c r="K39" s="124"/>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6"/>
      <c r="AP39" s="125"/>
      <c r="AQ39" s="125"/>
      <c r="AR39" s="125"/>
      <c r="AS39" s="125"/>
      <c r="AT39" s="125"/>
      <c r="AU39" s="125"/>
      <c r="AV39" s="125"/>
      <c r="AW39" s="125"/>
      <c r="AX39" s="849"/>
    </row>
    <row r="40" spans="2:50" s="54" customFormat="1"/>
    <row r="41" spans="2:50" s="54" customFormat="1" ht="27.75" customHeight="1" thickBot="1"/>
    <row r="42" spans="2:50" s="54" customFormat="1" ht="12.75" customHeight="1">
      <c r="B42" s="938"/>
      <c r="C42" s="128"/>
      <c r="D42" s="128"/>
      <c r="E42" s="128"/>
      <c r="F42" s="128"/>
      <c r="G42" s="128"/>
      <c r="H42" s="128"/>
      <c r="I42" s="128"/>
      <c r="J42" s="129"/>
      <c r="K42" s="127"/>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9"/>
      <c r="AP42" s="128"/>
      <c r="AQ42" s="128"/>
      <c r="AR42" s="128"/>
      <c r="AS42" s="128"/>
      <c r="AT42" s="128"/>
      <c r="AU42" s="128"/>
      <c r="AV42" s="128"/>
      <c r="AW42" s="128"/>
      <c r="AX42" s="939"/>
    </row>
    <row r="43" spans="2:50" s="54" customFormat="1" ht="12.75" customHeight="1">
      <c r="B43" s="231" t="s">
        <v>139</v>
      </c>
      <c r="C43" s="232"/>
      <c r="D43" s="232"/>
      <c r="E43" s="232"/>
      <c r="F43" s="232"/>
      <c r="G43" s="232"/>
      <c r="H43" s="232"/>
      <c r="I43" s="232"/>
      <c r="J43" s="233"/>
      <c r="K43" s="130"/>
      <c r="L43" s="299" t="s">
        <v>140</v>
      </c>
      <c r="M43" s="300"/>
      <c r="N43" s="300"/>
      <c r="O43" s="300"/>
      <c r="P43" s="300"/>
      <c r="Q43" s="301"/>
      <c r="R43" s="305" t="s">
        <v>141</v>
      </c>
      <c r="S43" s="306"/>
      <c r="T43" s="306"/>
      <c r="U43" s="307"/>
      <c r="V43" s="251" t="s">
        <v>142</v>
      </c>
      <c r="W43" s="306"/>
      <c r="X43" s="306"/>
      <c r="Y43" s="307"/>
      <c r="Z43" s="254" t="s">
        <v>143</v>
      </c>
      <c r="AA43" s="312"/>
      <c r="AB43" s="312"/>
      <c r="AC43" s="313"/>
      <c r="AD43" s="960" t="s">
        <v>374</v>
      </c>
      <c r="AE43" s="961"/>
      <c r="AF43" s="961"/>
      <c r="AG43" s="961"/>
      <c r="AH43" s="961"/>
      <c r="AI43" s="962"/>
      <c r="AJ43" s="110"/>
      <c r="AK43" s="110"/>
      <c r="AL43" s="110"/>
      <c r="AM43" s="110"/>
      <c r="AN43" s="110"/>
      <c r="AO43" s="123"/>
      <c r="AP43" s="111"/>
      <c r="AQ43" s="111"/>
      <c r="AR43" s="111"/>
      <c r="AS43" s="111"/>
      <c r="AT43" s="111"/>
      <c r="AU43" s="111"/>
      <c r="AV43" s="111"/>
      <c r="AW43" s="111"/>
      <c r="AX43" s="921"/>
    </row>
    <row r="44" spans="2:50" s="54" customFormat="1" ht="12.75" customHeight="1">
      <c r="B44" s="231"/>
      <c r="C44" s="232"/>
      <c r="D44" s="232"/>
      <c r="E44" s="232"/>
      <c r="F44" s="232"/>
      <c r="G44" s="232"/>
      <c r="H44" s="232"/>
      <c r="I44" s="232"/>
      <c r="J44" s="233"/>
      <c r="K44" s="131"/>
      <c r="L44" s="302"/>
      <c r="M44" s="303"/>
      <c r="N44" s="303"/>
      <c r="O44" s="303"/>
      <c r="P44" s="303"/>
      <c r="Q44" s="304"/>
      <c r="R44" s="308"/>
      <c r="S44" s="309"/>
      <c r="T44" s="309"/>
      <c r="U44" s="310"/>
      <c r="V44" s="311"/>
      <c r="W44" s="309"/>
      <c r="X44" s="309"/>
      <c r="Y44" s="310"/>
      <c r="Z44" s="314"/>
      <c r="AA44" s="315"/>
      <c r="AB44" s="315"/>
      <c r="AC44" s="316"/>
      <c r="AD44" s="963"/>
      <c r="AE44" s="964"/>
      <c r="AF44" s="964"/>
      <c r="AG44" s="964"/>
      <c r="AH44" s="964"/>
      <c r="AI44" s="965"/>
      <c r="AJ44" s="111"/>
      <c r="AK44" s="111"/>
      <c r="AL44" s="111"/>
      <c r="AM44" s="111"/>
      <c r="AN44" s="111"/>
      <c r="AO44" s="132"/>
      <c r="AP44" s="111"/>
      <c r="AQ44" s="111"/>
      <c r="AR44" s="111"/>
      <c r="AS44" s="111"/>
      <c r="AT44" s="111"/>
      <c r="AU44" s="111"/>
      <c r="AV44" s="111"/>
      <c r="AW44" s="111"/>
      <c r="AX44" s="921"/>
    </row>
    <row r="45" spans="2:50" s="54" customFormat="1" ht="9" customHeight="1">
      <c r="B45" s="147"/>
      <c r="C45" s="148"/>
      <c r="D45" s="148"/>
      <c r="E45" s="148"/>
      <c r="F45" s="148"/>
      <c r="G45" s="148"/>
      <c r="H45" s="148"/>
      <c r="I45" s="148"/>
      <c r="J45" s="149"/>
      <c r="K45" s="131"/>
      <c r="L45" s="260" t="s">
        <v>369</v>
      </c>
      <c r="M45" s="224"/>
      <c r="N45" s="224"/>
      <c r="O45" s="224"/>
      <c r="P45" s="224"/>
      <c r="Q45" s="224"/>
      <c r="R45" s="112"/>
      <c r="S45" s="56"/>
      <c r="T45" s="56"/>
      <c r="U45" s="144" t="s">
        <v>144</v>
      </c>
      <c r="V45" s="55"/>
      <c r="W45" s="56"/>
      <c r="X45" s="56"/>
      <c r="Y45" s="144" t="s">
        <v>144</v>
      </c>
      <c r="Z45" s="55"/>
      <c r="AA45" s="56"/>
      <c r="AB45" s="56"/>
      <c r="AC45" s="144" t="s">
        <v>144</v>
      </c>
      <c r="AD45" s="254" t="s">
        <v>145</v>
      </c>
      <c r="AE45" s="255"/>
      <c r="AF45" s="255"/>
      <c r="AG45" s="255"/>
      <c r="AH45" s="255"/>
      <c r="AI45" s="256"/>
      <c r="AJ45" s="111"/>
      <c r="AK45" s="111"/>
      <c r="AL45" s="111"/>
      <c r="AM45" s="111"/>
      <c r="AN45" s="111"/>
      <c r="AO45" s="132"/>
      <c r="AP45" s="111"/>
      <c r="AQ45" s="111"/>
      <c r="AR45" s="111"/>
      <c r="AS45" s="111"/>
      <c r="AT45" s="111"/>
      <c r="AU45" s="111"/>
      <c r="AV45" s="111"/>
      <c r="AW45" s="111"/>
      <c r="AX45" s="921"/>
    </row>
    <row r="46" spans="2:50" s="54" customFormat="1" ht="13.5" customHeight="1">
      <c r="B46" s="231"/>
      <c r="C46" s="232"/>
      <c r="D46" s="232"/>
      <c r="E46" s="232"/>
      <c r="F46" s="232"/>
      <c r="G46" s="232"/>
      <c r="H46" s="232"/>
      <c r="I46" s="232"/>
      <c r="J46" s="233"/>
      <c r="K46" s="131"/>
      <c r="L46" s="261"/>
      <c r="M46" s="232"/>
      <c r="N46" s="232"/>
      <c r="O46" s="232"/>
      <c r="P46" s="232"/>
      <c r="Q46" s="232"/>
      <c r="R46" s="966">
        <v>1.2</v>
      </c>
      <c r="S46" s="941"/>
      <c r="T46" s="941"/>
      <c r="U46" s="942"/>
      <c r="V46" s="940">
        <v>1.2</v>
      </c>
      <c r="W46" s="941"/>
      <c r="X46" s="941"/>
      <c r="Y46" s="942"/>
      <c r="Z46" s="940">
        <f>SUM(R46:Y46)</f>
        <v>2.4</v>
      </c>
      <c r="AA46" s="941"/>
      <c r="AB46" s="941"/>
      <c r="AC46" s="942"/>
      <c r="AD46" s="262"/>
      <c r="AE46" s="263"/>
      <c r="AF46" s="263"/>
      <c r="AG46" s="263"/>
      <c r="AH46" s="263"/>
      <c r="AI46" s="264"/>
      <c r="AJ46" s="111"/>
      <c r="AK46" s="111"/>
      <c r="AL46" s="111"/>
      <c r="AM46" s="111"/>
      <c r="AN46" s="111"/>
      <c r="AO46" s="132"/>
      <c r="AP46" s="111"/>
      <c r="AQ46" s="111"/>
      <c r="AR46" s="111"/>
      <c r="AS46" s="111"/>
      <c r="AT46" s="111"/>
      <c r="AU46" s="111"/>
      <c r="AV46" s="111"/>
      <c r="AW46" s="111"/>
      <c r="AX46" s="921"/>
    </row>
    <row r="47" spans="2:50" s="54" customFormat="1" ht="18" customHeight="1">
      <c r="B47" s="231"/>
      <c r="C47" s="232"/>
      <c r="D47" s="232"/>
      <c r="E47" s="232"/>
      <c r="F47" s="232"/>
      <c r="G47" s="232"/>
      <c r="H47" s="232"/>
      <c r="I47" s="232"/>
      <c r="J47" s="233"/>
      <c r="K47" s="131"/>
      <c r="L47" s="188"/>
      <c r="M47" s="189"/>
      <c r="N47" s="189"/>
      <c r="O47" s="189"/>
      <c r="P47" s="189"/>
      <c r="Q47" s="189"/>
      <c r="R47" s="967">
        <v>2.25</v>
      </c>
      <c r="S47" s="944"/>
      <c r="T47" s="944"/>
      <c r="U47" s="945"/>
      <c r="V47" s="943">
        <v>2.25</v>
      </c>
      <c r="W47" s="944"/>
      <c r="X47" s="944"/>
      <c r="Y47" s="945"/>
      <c r="Z47" s="943">
        <f>SUM(R47:Y47)</f>
        <v>4.5</v>
      </c>
      <c r="AA47" s="944"/>
      <c r="AB47" s="944"/>
      <c r="AC47" s="945"/>
      <c r="AD47" s="257"/>
      <c r="AE47" s="258"/>
      <c r="AF47" s="258"/>
      <c r="AG47" s="258"/>
      <c r="AH47" s="258"/>
      <c r="AI47" s="259"/>
      <c r="AJ47" s="111"/>
      <c r="AK47" s="111"/>
      <c r="AL47" s="111"/>
      <c r="AM47" s="111"/>
      <c r="AN47" s="111"/>
      <c r="AO47" s="132"/>
      <c r="AP47" s="111"/>
      <c r="AQ47" s="111"/>
      <c r="AR47" s="111"/>
      <c r="AS47" s="111"/>
      <c r="AT47" s="111"/>
      <c r="AU47" s="111"/>
      <c r="AV47" s="111"/>
      <c r="AW47" s="111"/>
      <c r="AX47" s="921"/>
    </row>
    <row r="48" spans="2:50" s="54" customFormat="1" ht="18" customHeight="1">
      <c r="B48" s="946"/>
      <c r="C48" s="263"/>
      <c r="D48" s="263"/>
      <c r="E48" s="263"/>
      <c r="F48" s="263"/>
      <c r="G48" s="263"/>
      <c r="H48" s="263"/>
      <c r="I48" s="263"/>
      <c r="J48" s="264"/>
      <c r="K48" s="131"/>
      <c r="L48" s="251" t="s">
        <v>123</v>
      </c>
      <c r="M48" s="224"/>
      <c r="N48" s="224"/>
      <c r="O48" s="224"/>
      <c r="P48" s="224"/>
      <c r="Q48" s="252"/>
      <c r="R48" s="968">
        <v>1.2</v>
      </c>
      <c r="S48" s="948"/>
      <c r="T48" s="948"/>
      <c r="U48" s="949"/>
      <c r="V48" s="947">
        <v>1.2</v>
      </c>
      <c r="W48" s="948"/>
      <c r="X48" s="948"/>
      <c r="Y48" s="949"/>
      <c r="Z48" s="947">
        <f>SUM(R48:Y48)</f>
        <v>2.4</v>
      </c>
      <c r="AA48" s="948"/>
      <c r="AB48" s="948"/>
      <c r="AC48" s="949"/>
      <c r="AD48" s="254" t="s">
        <v>145</v>
      </c>
      <c r="AE48" s="255"/>
      <c r="AF48" s="255"/>
      <c r="AG48" s="255"/>
      <c r="AH48" s="255"/>
      <c r="AI48" s="256"/>
      <c r="AJ48" s="111"/>
      <c r="AK48" s="111"/>
      <c r="AL48" s="111"/>
      <c r="AM48" s="111"/>
      <c r="AN48" s="111"/>
      <c r="AO48" s="132"/>
      <c r="AP48" s="111"/>
      <c r="AQ48" s="111"/>
      <c r="AR48" s="111"/>
      <c r="AS48" s="111"/>
      <c r="AT48" s="111"/>
      <c r="AU48" s="111"/>
      <c r="AV48" s="111"/>
      <c r="AW48" s="111"/>
      <c r="AX48" s="921"/>
    </row>
    <row r="49" spans="2:50" s="54" customFormat="1" ht="18" customHeight="1">
      <c r="B49" s="946"/>
      <c r="C49" s="263"/>
      <c r="D49" s="263"/>
      <c r="E49" s="263"/>
      <c r="F49" s="263"/>
      <c r="G49" s="263"/>
      <c r="H49" s="263"/>
      <c r="I49" s="263"/>
      <c r="J49" s="264"/>
      <c r="K49" s="131"/>
      <c r="L49" s="188"/>
      <c r="M49" s="189"/>
      <c r="N49" s="189"/>
      <c r="O49" s="189"/>
      <c r="P49" s="189"/>
      <c r="Q49" s="253"/>
      <c r="R49" s="967">
        <v>2.25</v>
      </c>
      <c r="S49" s="944"/>
      <c r="T49" s="944"/>
      <c r="U49" s="945"/>
      <c r="V49" s="943">
        <v>2.25</v>
      </c>
      <c r="W49" s="944"/>
      <c r="X49" s="944"/>
      <c r="Y49" s="945"/>
      <c r="Z49" s="943">
        <f>SUM(R49:Y49)</f>
        <v>4.5</v>
      </c>
      <c r="AA49" s="944"/>
      <c r="AB49" s="944"/>
      <c r="AC49" s="945"/>
      <c r="AD49" s="257"/>
      <c r="AE49" s="258"/>
      <c r="AF49" s="258"/>
      <c r="AG49" s="258"/>
      <c r="AH49" s="258"/>
      <c r="AI49" s="259"/>
      <c r="AJ49" s="111"/>
      <c r="AK49" s="111"/>
      <c r="AL49" s="111"/>
      <c r="AM49" s="111"/>
      <c r="AN49" s="111"/>
      <c r="AO49" s="132"/>
      <c r="AP49" s="111"/>
      <c r="AQ49" s="111"/>
      <c r="AR49" s="111"/>
      <c r="AS49" s="111"/>
      <c r="AT49" s="111"/>
      <c r="AU49" s="111"/>
      <c r="AV49" s="111"/>
      <c r="AW49" s="111"/>
      <c r="AX49" s="921"/>
    </row>
    <row r="50" spans="2:50" s="54" customFormat="1" ht="12.75" customHeight="1">
      <c r="B50" s="920"/>
      <c r="C50" s="111"/>
      <c r="D50" s="111"/>
      <c r="E50" s="111"/>
      <c r="F50" s="111"/>
      <c r="G50" s="111"/>
      <c r="H50" s="111"/>
      <c r="I50" s="111"/>
      <c r="J50" s="132"/>
      <c r="K50" s="131"/>
      <c r="L50" s="111" t="s">
        <v>146</v>
      </c>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32"/>
      <c r="AP50" s="111"/>
      <c r="AQ50" s="111"/>
      <c r="AR50" s="111"/>
      <c r="AS50" s="111"/>
      <c r="AT50" s="111"/>
      <c r="AU50" s="111"/>
      <c r="AV50" s="111"/>
      <c r="AW50" s="111"/>
      <c r="AX50" s="921"/>
    </row>
    <row r="51" spans="2:50" s="54" customFormat="1" ht="12.75" customHeight="1">
      <c r="B51" s="920"/>
      <c r="C51" s="111"/>
      <c r="D51" s="111"/>
      <c r="E51" s="111"/>
      <c r="F51" s="111"/>
      <c r="G51" s="111"/>
      <c r="H51" s="111"/>
      <c r="I51" s="111"/>
      <c r="J51" s="132"/>
      <c r="K51" s="13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32"/>
      <c r="AP51" s="111"/>
      <c r="AQ51" s="111"/>
      <c r="AR51" s="111"/>
      <c r="AS51" s="111"/>
      <c r="AT51" s="111"/>
      <c r="AU51" s="111"/>
      <c r="AV51" s="111"/>
      <c r="AW51" s="111"/>
      <c r="AX51" s="921"/>
    </row>
    <row r="52" spans="2:50" s="54" customFormat="1" ht="12.75" customHeight="1">
      <c r="B52" s="231" t="s">
        <v>104</v>
      </c>
      <c r="C52" s="232"/>
      <c r="D52" s="232"/>
      <c r="E52" s="232"/>
      <c r="F52" s="232"/>
      <c r="G52" s="232"/>
      <c r="H52" s="232"/>
      <c r="I52" s="232"/>
      <c r="J52" s="233"/>
      <c r="K52" s="130"/>
      <c r="L52" s="290" t="s">
        <v>97</v>
      </c>
      <c r="M52" s="291"/>
      <c r="N52" s="291"/>
      <c r="O52" s="291"/>
      <c r="P52" s="291"/>
      <c r="Q52" s="291"/>
      <c r="R52" s="291"/>
      <c r="S52" s="292"/>
      <c r="T52" s="251" t="s">
        <v>272</v>
      </c>
      <c r="U52" s="285"/>
      <c r="V52" s="285"/>
      <c r="W52" s="285"/>
      <c r="X52" s="285"/>
      <c r="Y52" s="285"/>
      <c r="Z52" s="285"/>
      <c r="AA52" s="285"/>
      <c r="AB52" s="286"/>
      <c r="AC52" s="290" t="s">
        <v>123</v>
      </c>
      <c r="AD52" s="291"/>
      <c r="AE52" s="291"/>
      <c r="AF52" s="291"/>
      <c r="AG52" s="291"/>
      <c r="AH52" s="291"/>
      <c r="AI52" s="291"/>
      <c r="AJ52" s="292"/>
      <c r="AK52" s="110"/>
      <c r="AL52" s="110"/>
      <c r="AM52" s="110"/>
      <c r="AN52" s="110"/>
      <c r="AO52" s="123"/>
      <c r="AP52" s="111"/>
      <c r="AQ52" s="111"/>
      <c r="AR52" s="111"/>
      <c r="AS52" s="111"/>
      <c r="AT52" s="111"/>
      <c r="AU52" s="111"/>
      <c r="AV52" s="111"/>
      <c r="AW52" s="111"/>
      <c r="AX52" s="921"/>
    </row>
    <row r="53" spans="2:50" s="54" customFormat="1" ht="12.75" customHeight="1">
      <c r="B53" s="231"/>
      <c r="C53" s="232"/>
      <c r="D53" s="232"/>
      <c r="E53" s="232"/>
      <c r="F53" s="232"/>
      <c r="G53" s="232"/>
      <c r="H53" s="232"/>
      <c r="I53" s="232"/>
      <c r="J53" s="233"/>
      <c r="K53" s="130"/>
      <c r="L53" s="293"/>
      <c r="M53" s="294"/>
      <c r="N53" s="294"/>
      <c r="O53" s="294"/>
      <c r="P53" s="294"/>
      <c r="Q53" s="294"/>
      <c r="R53" s="294"/>
      <c r="S53" s="295"/>
      <c r="T53" s="287"/>
      <c r="U53" s="288"/>
      <c r="V53" s="288"/>
      <c r="W53" s="288"/>
      <c r="X53" s="288"/>
      <c r="Y53" s="288"/>
      <c r="Z53" s="288"/>
      <c r="AA53" s="288"/>
      <c r="AB53" s="289"/>
      <c r="AC53" s="293"/>
      <c r="AD53" s="294"/>
      <c r="AE53" s="294"/>
      <c r="AF53" s="294"/>
      <c r="AG53" s="294"/>
      <c r="AH53" s="294"/>
      <c r="AI53" s="294"/>
      <c r="AJ53" s="295"/>
      <c r="AK53" s="110"/>
      <c r="AL53" s="110"/>
      <c r="AM53" s="110"/>
      <c r="AN53" s="110"/>
      <c r="AO53" s="123"/>
      <c r="AP53" s="111"/>
      <c r="AQ53" s="111"/>
      <c r="AR53" s="111"/>
      <c r="AS53" s="111"/>
      <c r="AT53" s="111"/>
      <c r="AU53" s="111"/>
      <c r="AV53" s="111"/>
      <c r="AW53" s="111"/>
      <c r="AX53" s="921"/>
    </row>
    <row r="54" spans="2:50" s="54" customFormat="1" ht="12.75" customHeight="1">
      <c r="B54" s="231"/>
      <c r="C54" s="232"/>
      <c r="D54" s="232"/>
      <c r="E54" s="232"/>
      <c r="F54" s="232"/>
      <c r="G54" s="232"/>
      <c r="H54" s="232"/>
      <c r="I54" s="232"/>
      <c r="J54" s="233"/>
      <c r="K54" s="130"/>
      <c r="L54" s="248" t="s">
        <v>147</v>
      </c>
      <c r="M54" s="281"/>
      <c r="N54" s="281"/>
      <c r="O54" s="281"/>
      <c r="P54" s="281"/>
      <c r="Q54" s="281"/>
      <c r="R54" s="281"/>
      <c r="S54" s="249"/>
      <c r="T54" s="950" t="s">
        <v>541</v>
      </c>
      <c r="U54" s="951"/>
      <c r="V54" s="951"/>
      <c r="W54" s="951"/>
      <c r="X54" s="951"/>
      <c r="Y54" s="951"/>
      <c r="Z54" s="951"/>
      <c r="AA54" s="951"/>
      <c r="AB54" s="952"/>
      <c r="AC54" s="950" t="s">
        <v>506</v>
      </c>
      <c r="AD54" s="951"/>
      <c r="AE54" s="951"/>
      <c r="AF54" s="951"/>
      <c r="AG54" s="951"/>
      <c r="AH54" s="951"/>
      <c r="AI54" s="951"/>
      <c r="AJ54" s="952"/>
      <c r="AK54" s="110"/>
      <c r="AL54" s="110"/>
      <c r="AM54" s="110"/>
      <c r="AN54" s="110"/>
      <c r="AO54" s="123"/>
      <c r="AP54" s="111"/>
      <c r="AQ54" s="111"/>
      <c r="AR54" s="111"/>
      <c r="AS54" s="111"/>
      <c r="AT54" s="111"/>
      <c r="AU54" s="111"/>
      <c r="AV54" s="111"/>
      <c r="AW54" s="111"/>
      <c r="AX54" s="921"/>
    </row>
    <row r="55" spans="2:50" s="54" customFormat="1" ht="12.75" customHeight="1">
      <c r="B55" s="231"/>
      <c r="C55" s="232"/>
      <c r="D55" s="232"/>
      <c r="E55" s="232"/>
      <c r="F55" s="232"/>
      <c r="G55" s="232"/>
      <c r="H55" s="232"/>
      <c r="I55" s="232"/>
      <c r="J55" s="233"/>
      <c r="K55" s="130"/>
      <c r="L55" s="282"/>
      <c r="M55" s="283"/>
      <c r="N55" s="283"/>
      <c r="O55" s="283"/>
      <c r="P55" s="283"/>
      <c r="Q55" s="283"/>
      <c r="R55" s="283"/>
      <c r="S55" s="284"/>
      <c r="T55" s="953"/>
      <c r="U55" s="954"/>
      <c r="V55" s="954"/>
      <c r="W55" s="954"/>
      <c r="X55" s="954"/>
      <c r="Y55" s="954"/>
      <c r="Z55" s="954"/>
      <c r="AA55" s="954"/>
      <c r="AB55" s="955"/>
      <c r="AC55" s="953"/>
      <c r="AD55" s="954"/>
      <c r="AE55" s="954"/>
      <c r="AF55" s="954"/>
      <c r="AG55" s="954"/>
      <c r="AH55" s="954"/>
      <c r="AI55" s="954"/>
      <c r="AJ55" s="955"/>
      <c r="AK55" s="110"/>
      <c r="AL55" s="110"/>
      <c r="AM55" s="110"/>
      <c r="AN55" s="110"/>
      <c r="AO55" s="123"/>
      <c r="AP55" s="111"/>
      <c r="AQ55" s="111"/>
      <c r="AR55" s="111"/>
      <c r="AS55" s="111"/>
      <c r="AT55" s="111"/>
      <c r="AU55" s="111"/>
      <c r="AV55" s="111"/>
      <c r="AW55" s="111"/>
      <c r="AX55" s="921"/>
    </row>
    <row r="56" spans="2:50" s="54" customFormat="1" ht="12.75" customHeight="1">
      <c r="B56" s="231"/>
      <c r="C56" s="232"/>
      <c r="D56" s="232"/>
      <c r="E56" s="232"/>
      <c r="F56" s="232"/>
      <c r="G56" s="232"/>
      <c r="H56" s="232"/>
      <c r="I56" s="232"/>
      <c r="J56" s="233"/>
      <c r="K56" s="130"/>
      <c r="L56" s="192"/>
      <c r="M56" s="193"/>
      <c r="N56" s="193"/>
      <c r="O56" s="193"/>
      <c r="P56" s="193"/>
      <c r="Q56" s="193"/>
      <c r="R56" s="193"/>
      <c r="S56" s="250"/>
      <c r="T56" s="956"/>
      <c r="U56" s="957"/>
      <c r="V56" s="957"/>
      <c r="W56" s="957"/>
      <c r="X56" s="957"/>
      <c r="Y56" s="957"/>
      <c r="Z56" s="957"/>
      <c r="AA56" s="957"/>
      <c r="AB56" s="958"/>
      <c r="AC56" s="956"/>
      <c r="AD56" s="957"/>
      <c r="AE56" s="957"/>
      <c r="AF56" s="957"/>
      <c r="AG56" s="957"/>
      <c r="AH56" s="957"/>
      <c r="AI56" s="957"/>
      <c r="AJ56" s="958"/>
      <c r="AK56" s="110"/>
      <c r="AL56" s="110"/>
      <c r="AM56" s="110"/>
      <c r="AN56" s="110"/>
      <c r="AO56" s="123"/>
      <c r="AP56" s="111"/>
      <c r="AQ56" s="111"/>
      <c r="AR56" s="111"/>
      <c r="AS56" s="111"/>
      <c r="AT56" s="111"/>
      <c r="AU56" s="111"/>
      <c r="AV56" s="111"/>
      <c r="AW56" s="111"/>
      <c r="AX56" s="921"/>
    </row>
    <row r="57" spans="2:50" s="54" customFormat="1" ht="12.75" customHeight="1">
      <c r="B57" s="231"/>
      <c r="C57" s="232"/>
      <c r="D57" s="232"/>
      <c r="E57" s="232"/>
      <c r="F57" s="232"/>
      <c r="G57" s="232"/>
      <c r="H57" s="232"/>
      <c r="I57" s="232"/>
      <c r="J57" s="233"/>
      <c r="K57" s="130"/>
      <c r="L57" s="248" t="s">
        <v>148</v>
      </c>
      <c r="M57" s="281"/>
      <c r="N57" s="281"/>
      <c r="O57" s="281"/>
      <c r="P57" s="281"/>
      <c r="Q57" s="281"/>
      <c r="R57" s="281"/>
      <c r="S57" s="249"/>
      <c r="T57" s="950" t="s">
        <v>542</v>
      </c>
      <c r="U57" s="951"/>
      <c r="V57" s="951"/>
      <c r="W57" s="951"/>
      <c r="X57" s="951"/>
      <c r="Y57" s="951"/>
      <c r="Z57" s="951"/>
      <c r="AA57" s="951"/>
      <c r="AB57" s="952"/>
      <c r="AC57" s="950" t="s">
        <v>507</v>
      </c>
      <c r="AD57" s="951"/>
      <c r="AE57" s="951"/>
      <c r="AF57" s="951"/>
      <c r="AG57" s="951"/>
      <c r="AH57" s="951"/>
      <c r="AI57" s="951"/>
      <c r="AJ57" s="952"/>
      <c r="AK57" s="110"/>
      <c r="AL57" s="110"/>
      <c r="AM57" s="110"/>
      <c r="AN57" s="110"/>
      <c r="AO57" s="123"/>
      <c r="AP57" s="111"/>
      <c r="AQ57" s="111"/>
      <c r="AR57" s="111"/>
      <c r="AS57" s="111"/>
      <c r="AT57" s="111"/>
      <c r="AU57" s="111"/>
      <c r="AV57" s="111"/>
      <c r="AW57" s="111"/>
      <c r="AX57" s="921"/>
    </row>
    <row r="58" spans="2:50" s="54" customFormat="1" ht="12.75" customHeight="1">
      <c r="B58" s="231"/>
      <c r="C58" s="232"/>
      <c r="D58" s="232"/>
      <c r="E58" s="232"/>
      <c r="F58" s="232"/>
      <c r="G58" s="232"/>
      <c r="H58" s="232"/>
      <c r="I58" s="232"/>
      <c r="J58" s="233"/>
      <c r="K58" s="130"/>
      <c r="L58" s="282"/>
      <c r="M58" s="283"/>
      <c r="N58" s="283"/>
      <c r="O58" s="283"/>
      <c r="P58" s="283"/>
      <c r="Q58" s="283"/>
      <c r="R58" s="283"/>
      <c r="S58" s="284"/>
      <c r="T58" s="953"/>
      <c r="U58" s="954"/>
      <c r="V58" s="954"/>
      <c r="W58" s="954"/>
      <c r="X58" s="954"/>
      <c r="Y58" s="954"/>
      <c r="Z58" s="954"/>
      <c r="AA58" s="954"/>
      <c r="AB58" s="955"/>
      <c r="AC58" s="953"/>
      <c r="AD58" s="954"/>
      <c r="AE58" s="954"/>
      <c r="AF58" s="954"/>
      <c r="AG58" s="954"/>
      <c r="AH58" s="954"/>
      <c r="AI58" s="954"/>
      <c r="AJ58" s="955"/>
      <c r="AK58" s="110"/>
      <c r="AL58" s="110"/>
      <c r="AM58" s="110"/>
      <c r="AN58" s="110"/>
      <c r="AO58" s="123"/>
      <c r="AP58" s="111"/>
      <c r="AQ58" s="111"/>
      <c r="AR58" s="111"/>
      <c r="AS58" s="111"/>
      <c r="AT58" s="111"/>
      <c r="AU58" s="111"/>
      <c r="AV58" s="111"/>
      <c r="AW58" s="111"/>
      <c r="AX58" s="921"/>
    </row>
    <row r="59" spans="2:50" s="54" customFormat="1" ht="12.75" customHeight="1">
      <c r="B59" s="231"/>
      <c r="C59" s="232"/>
      <c r="D59" s="232"/>
      <c r="E59" s="232"/>
      <c r="F59" s="232"/>
      <c r="G59" s="232"/>
      <c r="H59" s="232"/>
      <c r="I59" s="232"/>
      <c r="J59" s="233"/>
      <c r="K59" s="130"/>
      <c r="L59" s="192"/>
      <c r="M59" s="193"/>
      <c r="N59" s="193"/>
      <c r="O59" s="193"/>
      <c r="P59" s="193"/>
      <c r="Q59" s="193"/>
      <c r="R59" s="193"/>
      <c r="S59" s="250"/>
      <c r="T59" s="956"/>
      <c r="U59" s="957"/>
      <c r="V59" s="957"/>
      <c r="W59" s="957"/>
      <c r="X59" s="957"/>
      <c r="Y59" s="957"/>
      <c r="Z59" s="957"/>
      <c r="AA59" s="957"/>
      <c r="AB59" s="958"/>
      <c r="AC59" s="956"/>
      <c r="AD59" s="957"/>
      <c r="AE59" s="957"/>
      <c r="AF59" s="957"/>
      <c r="AG59" s="957"/>
      <c r="AH59" s="957"/>
      <c r="AI59" s="957"/>
      <c r="AJ59" s="958"/>
      <c r="AK59" s="110"/>
      <c r="AL59" s="110"/>
      <c r="AM59" s="110"/>
      <c r="AN59" s="110"/>
      <c r="AO59" s="123"/>
      <c r="AP59" s="111"/>
      <c r="AQ59" s="111"/>
      <c r="AR59" s="111"/>
      <c r="AS59" s="111"/>
      <c r="AT59" s="111"/>
      <c r="AU59" s="111"/>
      <c r="AV59" s="111"/>
      <c r="AW59" s="111"/>
      <c r="AX59" s="921"/>
    </row>
    <row r="60" spans="2:50" s="54" customFormat="1" ht="12.75" customHeight="1">
      <c r="B60" s="231"/>
      <c r="C60" s="232"/>
      <c r="D60" s="232"/>
      <c r="E60" s="232"/>
      <c r="F60" s="232"/>
      <c r="G60" s="232"/>
      <c r="H60" s="232"/>
      <c r="I60" s="232"/>
      <c r="J60" s="233"/>
      <c r="K60" s="130"/>
      <c r="L60" s="248" t="s">
        <v>149</v>
      </c>
      <c r="M60" s="281"/>
      <c r="N60" s="281"/>
      <c r="O60" s="281"/>
      <c r="P60" s="281"/>
      <c r="Q60" s="281"/>
      <c r="R60" s="281"/>
      <c r="S60" s="249"/>
      <c r="T60" s="950" t="s">
        <v>150</v>
      </c>
      <c r="U60" s="951"/>
      <c r="V60" s="951"/>
      <c r="W60" s="951"/>
      <c r="X60" s="951"/>
      <c r="Y60" s="951"/>
      <c r="Z60" s="951"/>
      <c r="AA60" s="951"/>
      <c r="AB60" s="952"/>
      <c r="AC60" s="950" t="s">
        <v>150</v>
      </c>
      <c r="AD60" s="951"/>
      <c r="AE60" s="951"/>
      <c r="AF60" s="951"/>
      <c r="AG60" s="951"/>
      <c r="AH60" s="951"/>
      <c r="AI60" s="951"/>
      <c r="AJ60" s="952"/>
      <c r="AK60" s="110"/>
      <c r="AL60" s="110"/>
      <c r="AM60" s="110"/>
      <c r="AN60" s="110"/>
      <c r="AO60" s="123"/>
      <c r="AP60" s="111"/>
      <c r="AQ60" s="111"/>
      <c r="AR60" s="111"/>
      <c r="AS60" s="111"/>
      <c r="AT60" s="111"/>
      <c r="AU60" s="111"/>
      <c r="AV60" s="111"/>
      <c r="AW60" s="111"/>
      <c r="AX60" s="921"/>
    </row>
    <row r="61" spans="2:50" s="54" customFormat="1" ht="12.75" customHeight="1">
      <c r="B61" s="231"/>
      <c r="C61" s="232"/>
      <c r="D61" s="232"/>
      <c r="E61" s="232"/>
      <c r="F61" s="232"/>
      <c r="G61" s="232"/>
      <c r="H61" s="232"/>
      <c r="I61" s="232"/>
      <c r="J61" s="233"/>
      <c r="K61" s="130"/>
      <c r="L61" s="282"/>
      <c r="M61" s="283"/>
      <c r="N61" s="283"/>
      <c r="O61" s="283"/>
      <c r="P61" s="283"/>
      <c r="Q61" s="283"/>
      <c r="R61" s="283"/>
      <c r="S61" s="284"/>
      <c r="T61" s="953"/>
      <c r="U61" s="954"/>
      <c r="V61" s="954"/>
      <c r="W61" s="954"/>
      <c r="X61" s="954"/>
      <c r="Y61" s="954"/>
      <c r="Z61" s="954"/>
      <c r="AA61" s="954"/>
      <c r="AB61" s="955"/>
      <c r="AC61" s="953"/>
      <c r="AD61" s="954"/>
      <c r="AE61" s="954"/>
      <c r="AF61" s="954"/>
      <c r="AG61" s="954"/>
      <c r="AH61" s="954"/>
      <c r="AI61" s="954"/>
      <c r="AJ61" s="955"/>
      <c r="AK61" s="110"/>
      <c r="AL61" s="110"/>
      <c r="AM61" s="110"/>
      <c r="AN61" s="110"/>
      <c r="AO61" s="123"/>
      <c r="AP61" s="111"/>
      <c r="AQ61" s="111"/>
      <c r="AR61" s="111"/>
      <c r="AS61" s="111"/>
      <c r="AT61" s="111"/>
      <c r="AU61" s="111"/>
      <c r="AV61" s="111"/>
      <c r="AW61" s="111"/>
      <c r="AX61" s="921"/>
    </row>
    <row r="62" spans="2:50" s="54" customFormat="1" ht="12.75" customHeight="1">
      <c r="B62" s="231"/>
      <c r="C62" s="232"/>
      <c r="D62" s="232"/>
      <c r="E62" s="232"/>
      <c r="F62" s="232"/>
      <c r="G62" s="232"/>
      <c r="H62" s="232"/>
      <c r="I62" s="232"/>
      <c r="J62" s="233"/>
      <c r="K62" s="130"/>
      <c r="L62" s="192"/>
      <c r="M62" s="193"/>
      <c r="N62" s="193"/>
      <c r="O62" s="193"/>
      <c r="P62" s="193"/>
      <c r="Q62" s="193"/>
      <c r="R62" s="193"/>
      <c r="S62" s="250"/>
      <c r="T62" s="956"/>
      <c r="U62" s="957"/>
      <c r="V62" s="957"/>
      <c r="W62" s="957"/>
      <c r="X62" s="957"/>
      <c r="Y62" s="957"/>
      <c r="Z62" s="957"/>
      <c r="AA62" s="957"/>
      <c r="AB62" s="958"/>
      <c r="AC62" s="956"/>
      <c r="AD62" s="957"/>
      <c r="AE62" s="957"/>
      <c r="AF62" s="957"/>
      <c r="AG62" s="957"/>
      <c r="AH62" s="957"/>
      <c r="AI62" s="957"/>
      <c r="AJ62" s="958"/>
      <c r="AK62" s="110"/>
      <c r="AL62" s="110"/>
      <c r="AM62" s="110"/>
      <c r="AN62" s="110"/>
      <c r="AO62" s="123"/>
      <c r="AP62" s="111"/>
      <c r="AQ62" s="111"/>
      <c r="AR62" s="111"/>
      <c r="AS62" s="111"/>
      <c r="AT62" s="111"/>
      <c r="AU62" s="111"/>
      <c r="AV62" s="111"/>
      <c r="AW62" s="111"/>
      <c r="AX62" s="921"/>
    </row>
    <row r="63" spans="2:50" s="54" customFormat="1" ht="12.75" customHeight="1">
      <c r="B63" s="231"/>
      <c r="C63" s="232"/>
      <c r="D63" s="232"/>
      <c r="E63" s="232"/>
      <c r="F63" s="232"/>
      <c r="G63" s="232"/>
      <c r="H63" s="232"/>
      <c r="I63" s="232"/>
      <c r="J63" s="233"/>
      <c r="K63" s="13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c r="AM63" s="110"/>
      <c r="AN63" s="110"/>
      <c r="AO63" s="123"/>
      <c r="AP63" s="111"/>
      <c r="AQ63" s="111"/>
      <c r="AR63" s="111"/>
      <c r="AS63" s="111"/>
      <c r="AT63" s="111"/>
      <c r="AU63" s="111"/>
      <c r="AV63" s="111"/>
      <c r="AW63" s="111"/>
      <c r="AX63" s="921"/>
    </row>
    <row r="64" spans="2:50" s="54" customFormat="1" ht="12.75" customHeight="1">
      <c r="B64" s="231"/>
      <c r="C64" s="232"/>
      <c r="D64" s="232"/>
      <c r="E64" s="232"/>
      <c r="F64" s="232"/>
      <c r="G64" s="232"/>
      <c r="H64" s="232"/>
      <c r="I64" s="232"/>
      <c r="J64" s="233"/>
      <c r="K64" s="13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0"/>
      <c r="AK64" s="110"/>
      <c r="AL64" s="110"/>
      <c r="AM64" s="110"/>
      <c r="AN64" s="110"/>
      <c r="AO64" s="123"/>
      <c r="AP64" s="111"/>
      <c r="AQ64" s="111"/>
      <c r="AR64" s="111"/>
      <c r="AS64" s="111"/>
      <c r="AT64" s="111"/>
      <c r="AU64" s="111"/>
      <c r="AV64" s="111"/>
      <c r="AW64" s="111"/>
      <c r="AX64" s="921"/>
    </row>
    <row r="65" spans="2:50" s="54" customFormat="1" ht="12.75" customHeight="1">
      <c r="B65" s="231"/>
      <c r="C65" s="232"/>
      <c r="D65" s="232"/>
      <c r="E65" s="232"/>
      <c r="F65" s="232"/>
      <c r="G65" s="232"/>
      <c r="H65" s="232"/>
      <c r="I65" s="232"/>
      <c r="J65" s="233"/>
      <c r="K65" s="13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0"/>
      <c r="AK65" s="110"/>
      <c r="AL65" s="110"/>
      <c r="AM65" s="110"/>
      <c r="AN65" s="110"/>
      <c r="AO65" s="123"/>
      <c r="AP65" s="111"/>
      <c r="AQ65" s="111"/>
      <c r="AR65" s="111"/>
      <c r="AS65" s="111"/>
      <c r="AT65" s="111"/>
      <c r="AU65" s="111"/>
      <c r="AV65" s="111"/>
      <c r="AW65" s="111"/>
      <c r="AX65" s="921"/>
    </row>
    <row r="66" spans="2:50" s="54" customFormat="1" ht="12.75" customHeight="1">
      <c r="B66" s="231"/>
      <c r="C66" s="232"/>
      <c r="D66" s="232"/>
      <c r="E66" s="232"/>
      <c r="F66" s="232"/>
      <c r="G66" s="232"/>
      <c r="H66" s="232"/>
      <c r="I66" s="232"/>
      <c r="J66" s="233"/>
      <c r="K66" s="13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c r="AK66" s="110"/>
      <c r="AL66" s="110"/>
      <c r="AM66" s="110"/>
      <c r="AN66" s="110"/>
      <c r="AO66" s="123"/>
      <c r="AP66" s="111"/>
      <c r="AQ66" s="111"/>
      <c r="AR66" s="111"/>
      <c r="AS66" s="111"/>
      <c r="AT66" s="111"/>
      <c r="AU66" s="111"/>
      <c r="AV66" s="111"/>
      <c r="AW66" s="111"/>
      <c r="AX66" s="921"/>
    </row>
    <row r="67" spans="2:50" s="54" customFormat="1" ht="12.75" customHeight="1">
      <c r="B67" s="231"/>
      <c r="C67" s="232"/>
      <c r="D67" s="232"/>
      <c r="E67" s="232"/>
      <c r="F67" s="232"/>
      <c r="G67" s="232"/>
      <c r="H67" s="232"/>
      <c r="I67" s="232"/>
      <c r="J67" s="233"/>
      <c r="K67" s="13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23"/>
      <c r="AP67" s="111"/>
      <c r="AQ67" s="111"/>
      <c r="AR67" s="111"/>
      <c r="AS67" s="111"/>
      <c r="AT67" s="111"/>
      <c r="AU67" s="111"/>
      <c r="AV67" s="111"/>
      <c r="AW67" s="111"/>
      <c r="AX67" s="921"/>
    </row>
    <row r="68" spans="2:50" s="54" customFormat="1" ht="12.75" customHeight="1">
      <c r="B68" s="231"/>
      <c r="C68" s="232"/>
      <c r="D68" s="232"/>
      <c r="E68" s="232"/>
      <c r="F68" s="232"/>
      <c r="G68" s="232"/>
      <c r="H68" s="232"/>
      <c r="I68" s="232"/>
      <c r="J68" s="233"/>
      <c r="K68" s="13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c r="AO68" s="123"/>
      <c r="AP68" s="111"/>
      <c r="AQ68" s="111"/>
      <c r="AR68" s="111"/>
      <c r="AS68" s="111"/>
      <c r="AT68" s="111"/>
      <c r="AU68" s="111"/>
      <c r="AV68" s="111"/>
      <c r="AW68" s="111"/>
      <c r="AX68" s="921"/>
    </row>
    <row r="69" spans="2:50" s="54" customFormat="1" ht="12.75" customHeight="1">
      <c r="B69" s="231"/>
      <c r="C69" s="232"/>
      <c r="D69" s="232"/>
      <c r="E69" s="232"/>
      <c r="F69" s="232"/>
      <c r="G69" s="232"/>
      <c r="H69" s="232"/>
      <c r="I69" s="232"/>
      <c r="J69" s="233"/>
      <c r="K69" s="13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c r="AO69" s="123"/>
      <c r="AP69" s="111"/>
      <c r="AQ69" s="111"/>
      <c r="AR69" s="111"/>
      <c r="AS69" s="111"/>
      <c r="AT69" s="111"/>
      <c r="AU69" s="111"/>
      <c r="AV69" s="111"/>
      <c r="AW69" s="111"/>
      <c r="AX69" s="921"/>
    </row>
    <row r="70" spans="2:50" s="54" customFormat="1" ht="12.75" customHeight="1">
      <c r="B70" s="231"/>
      <c r="C70" s="232"/>
      <c r="D70" s="232"/>
      <c r="E70" s="232"/>
      <c r="F70" s="232"/>
      <c r="G70" s="232"/>
      <c r="H70" s="232"/>
      <c r="I70" s="232"/>
      <c r="J70" s="233"/>
      <c r="K70" s="131"/>
      <c r="L70" s="110"/>
      <c r="M70" s="110"/>
      <c r="N70" s="110"/>
      <c r="O70" s="110"/>
      <c r="P70" s="110"/>
      <c r="Q70" s="110"/>
      <c r="R70" s="113"/>
      <c r="S70" s="113"/>
      <c r="T70" s="113"/>
      <c r="U70" s="113"/>
      <c r="V70" s="113"/>
      <c r="W70" s="113"/>
      <c r="X70" s="113"/>
      <c r="Y70" s="113"/>
      <c r="Z70" s="113"/>
      <c r="AA70" s="113"/>
      <c r="AB70" s="113"/>
      <c r="AC70" s="113"/>
      <c r="AD70" s="113"/>
      <c r="AE70" s="113"/>
      <c r="AF70" s="113"/>
      <c r="AG70" s="113"/>
      <c r="AH70" s="113"/>
      <c r="AI70" s="113"/>
      <c r="AJ70" s="111"/>
      <c r="AK70" s="111"/>
      <c r="AL70" s="111"/>
      <c r="AM70" s="111"/>
      <c r="AN70" s="111"/>
      <c r="AO70" s="132"/>
      <c r="AP70" s="111"/>
      <c r="AQ70" s="111"/>
      <c r="AR70" s="111"/>
      <c r="AS70" s="111"/>
      <c r="AT70" s="111"/>
      <c r="AU70" s="111"/>
      <c r="AV70" s="111"/>
      <c r="AW70" s="111"/>
      <c r="AX70" s="921"/>
    </row>
    <row r="71" spans="2:50" s="54" customFormat="1" ht="12.75" customHeight="1">
      <c r="B71" s="147"/>
      <c r="C71" s="148"/>
      <c r="D71" s="148"/>
      <c r="E71" s="148"/>
      <c r="F71" s="148"/>
      <c r="G71" s="148"/>
      <c r="H71" s="148"/>
      <c r="I71" s="148"/>
      <c r="J71" s="149"/>
      <c r="K71" s="131"/>
      <c r="L71" s="110"/>
      <c r="M71" s="110"/>
      <c r="N71" s="110"/>
      <c r="O71" s="110"/>
      <c r="P71" s="110"/>
      <c r="Q71" s="110"/>
      <c r="R71" s="110"/>
      <c r="S71" s="110"/>
      <c r="T71" s="110"/>
      <c r="U71" s="114"/>
      <c r="V71" s="110"/>
      <c r="W71" s="110"/>
      <c r="X71" s="110"/>
      <c r="Y71" s="114"/>
      <c r="Z71" s="110"/>
      <c r="AA71" s="110"/>
      <c r="AB71" s="110"/>
      <c r="AC71" s="114"/>
      <c r="AD71" s="110"/>
      <c r="AE71" s="110"/>
      <c r="AF71" s="110"/>
      <c r="AG71" s="110"/>
      <c r="AH71" s="110"/>
      <c r="AI71" s="110"/>
      <c r="AJ71" s="111"/>
      <c r="AK71" s="111"/>
      <c r="AL71" s="111"/>
      <c r="AM71" s="111"/>
      <c r="AN71" s="111"/>
      <c r="AO71" s="132"/>
      <c r="AP71" s="111"/>
      <c r="AQ71" s="111"/>
      <c r="AR71" s="111"/>
      <c r="AS71" s="111"/>
      <c r="AT71" s="111"/>
      <c r="AU71" s="111"/>
      <c r="AV71" s="111"/>
      <c r="AW71" s="111"/>
      <c r="AX71" s="921"/>
    </row>
    <row r="72" spans="2:50" s="54" customFormat="1" ht="12.75" customHeight="1">
      <c r="B72" s="147"/>
      <c r="C72" s="148"/>
      <c r="D72" s="148"/>
      <c r="E72" s="148"/>
      <c r="F72" s="148"/>
      <c r="G72" s="148"/>
      <c r="H72" s="148"/>
      <c r="I72" s="148"/>
      <c r="J72" s="149"/>
      <c r="K72" s="131"/>
      <c r="L72" s="110"/>
      <c r="M72" s="110"/>
      <c r="N72" s="110"/>
      <c r="O72" s="110"/>
      <c r="P72" s="110"/>
      <c r="Q72" s="110"/>
      <c r="R72" s="110"/>
      <c r="S72" s="110"/>
      <c r="T72" s="110"/>
      <c r="U72" s="114"/>
      <c r="V72" s="110"/>
      <c r="W72" s="110"/>
      <c r="X72" s="110"/>
      <c r="Y72" s="114"/>
      <c r="Z72" s="110"/>
      <c r="AA72" s="110"/>
      <c r="AB72" s="110"/>
      <c r="AC72" s="114"/>
      <c r="AD72" s="110"/>
      <c r="AE72" s="110"/>
      <c r="AF72" s="110"/>
      <c r="AG72" s="110"/>
      <c r="AH72" s="110"/>
      <c r="AI72" s="110"/>
      <c r="AJ72" s="111"/>
      <c r="AK72" s="111"/>
      <c r="AL72" s="111"/>
      <c r="AM72" s="111"/>
      <c r="AN72" s="111"/>
      <c r="AO72" s="132"/>
      <c r="AP72" s="111"/>
      <c r="AQ72" s="111"/>
      <c r="AR72" s="111"/>
      <c r="AS72" s="111"/>
      <c r="AT72" s="111"/>
      <c r="AU72" s="111"/>
      <c r="AV72" s="111"/>
      <c r="AW72" s="111"/>
      <c r="AX72" s="921"/>
    </row>
    <row r="73" spans="2:50" s="54" customFormat="1" ht="12.75" customHeight="1">
      <c r="B73" s="147"/>
      <c r="C73" s="148"/>
      <c r="D73" s="148"/>
      <c r="E73" s="148"/>
      <c r="F73" s="148"/>
      <c r="G73" s="148"/>
      <c r="H73" s="148"/>
      <c r="I73" s="148"/>
      <c r="J73" s="149"/>
      <c r="K73" s="131"/>
      <c r="L73" s="110"/>
      <c r="M73" s="110"/>
      <c r="N73" s="110"/>
      <c r="O73" s="110"/>
      <c r="P73" s="110"/>
      <c r="Q73" s="110"/>
      <c r="R73" s="110"/>
      <c r="S73" s="110"/>
      <c r="T73" s="110"/>
      <c r="U73" s="114"/>
      <c r="V73" s="110"/>
      <c r="W73" s="110"/>
      <c r="X73" s="110"/>
      <c r="Y73" s="114"/>
      <c r="Z73" s="110"/>
      <c r="AA73" s="110"/>
      <c r="AB73" s="110"/>
      <c r="AC73" s="114"/>
      <c r="AD73" s="110"/>
      <c r="AE73" s="110"/>
      <c r="AF73" s="110"/>
      <c r="AG73" s="110"/>
      <c r="AH73" s="110"/>
      <c r="AI73" s="110"/>
      <c r="AJ73" s="111"/>
      <c r="AK73" s="111"/>
      <c r="AL73" s="111"/>
      <c r="AM73" s="111"/>
      <c r="AN73" s="111"/>
      <c r="AO73" s="132"/>
      <c r="AP73" s="111"/>
      <c r="AQ73" s="111"/>
      <c r="AR73" s="111"/>
      <c r="AS73" s="111"/>
      <c r="AT73" s="111"/>
      <c r="AU73" s="111"/>
      <c r="AV73" s="111"/>
      <c r="AW73" s="111"/>
      <c r="AX73" s="921"/>
    </row>
    <row r="74" spans="2:50" s="54" customFormat="1" ht="12.75" customHeight="1">
      <c r="B74" s="147"/>
      <c r="C74" s="148"/>
      <c r="D74" s="148"/>
      <c r="E74" s="148"/>
      <c r="F74" s="148"/>
      <c r="G74" s="148"/>
      <c r="H74" s="148"/>
      <c r="I74" s="148"/>
      <c r="J74" s="149"/>
      <c r="K74" s="131"/>
      <c r="L74" s="110"/>
      <c r="M74" s="110"/>
      <c r="N74" s="110"/>
      <c r="O74" s="110"/>
      <c r="P74" s="110"/>
      <c r="Q74" s="110"/>
      <c r="R74" s="110"/>
      <c r="S74" s="110"/>
      <c r="T74" s="110"/>
      <c r="U74" s="114"/>
      <c r="V74" s="110"/>
      <c r="W74" s="110"/>
      <c r="X74" s="110"/>
      <c r="Y74" s="114"/>
      <c r="Z74" s="110"/>
      <c r="AA74" s="110"/>
      <c r="AB74" s="110"/>
      <c r="AC74" s="114"/>
      <c r="AD74" s="110"/>
      <c r="AE74" s="110"/>
      <c r="AF74" s="110"/>
      <c r="AG74" s="110"/>
      <c r="AH74" s="110"/>
      <c r="AI74" s="110"/>
      <c r="AJ74" s="111"/>
      <c r="AK74" s="111"/>
      <c r="AL74" s="111"/>
      <c r="AM74" s="111"/>
      <c r="AN74" s="111"/>
      <c r="AO74" s="132"/>
      <c r="AP74" s="111"/>
      <c r="AQ74" s="111"/>
      <c r="AR74" s="111"/>
      <c r="AS74" s="111"/>
      <c r="AT74" s="111"/>
      <c r="AU74" s="111"/>
      <c r="AV74" s="111"/>
      <c r="AW74" s="111"/>
      <c r="AX74" s="921"/>
    </row>
    <row r="75" spans="2:50" s="54" customFormat="1" ht="12.75" customHeight="1">
      <c r="B75" s="231"/>
      <c r="C75" s="232"/>
      <c r="D75" s="232"/>
      <c r="E75" s="232"/>
      <c r="F75" s="232"/>
      <c r="G75" s="232"/>
      <c r="H75" s="232"/>
      <c r="I75" s="232"/>
      <c r="J75" s="233"/>
      <c r="K75" s="131"/>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1"/>
      <c r="AK75" s="111"/>
      <c r="AL75" s="111"/>
      <c r="AM75" s="111"/>
      <c r="AN75" s="111"/>
      <c r="AO75" s="132"/>
      <c r="AP75" s="111"/>
      <c r="AQ75" s="111"/>
      <c r="AR75" s="111"/>
      <c r="AS75" s="111"/>
      <c r="AT75" s="111"/>
      <c r="AU75" s="111"/>
      <c r="AV75" s="111"/>
      <c r="AW75" s="111"/>
      <c r="AX75" s="921"/>
    </row>
    <row r="76" spans="2:50" s="54" customFormat="1" ht="12.75" customHeight="1">
      <c r="B76" s="231"/>
      <c r="C76" s="232"/>
      <c r="D76" s="232"/>
      <c r="E76" s="232"/>
      <c r="F76" s="232"/>
      <c r="G76" s="232"/>
      <c r="H76" s="232"/>
      <c r="I76" s="232"/>
      <c r="J76" s="233"/>
      <c r="K76" s="131"/>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10"/>
      <c r="AJ76" s="111"/>
      <c r="AK76" s="111"/>
      <c r="AL76" s="111"/>
      <c r="AM76" s="111"/>
      <c r="AN76" s="111"/>
      <c r="AO76" s="132"/>
      <c r="AP76" s="111"/>
      <c r="AQ76" s="111"/>
      <c r="AR76" s="111"/>
      <c r="AS76" s="111"/>
      <c r="AT76" s="111"/>
      <c r="AU76" s="111"/>
      <c r="AV76" s="111"/>
      <c r="AW76" s="111"/>
      <c r="AX76" s="921"/>
    </row>
    <row r="77" spans="2:50" s="54" customFormat="1" ht="12.75" customHeight="1">
      <c r="B77" s="920"/>
      <c r="C77" s="111"/>
      <c r="D77" s="111"/>
      <c r="E77" s="111"/>
      <c r="F77" s="111"/>
      <c r="G77" s="111"/>
      <c r="H77" s="111"/>
      <c r="I77" s="111"/>
      <c r="J77" s="132"/>
      <c r="K77" s="13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111"/>
      <c r="AL77" s="111"/>
      <c r="AM77" s="111"/>
      <c r="AN77" s="111"/>
      <c r="AO77" s="132"/>
      <c r="AP77" s="111"/>
      <c r="AQ77" s="111"/>
      <c r="AR77" s="111"/>
      <c r="AS77" s="111"/>
      <c r="AT77" s="111"/>
      <c r="AU77" s="111"/>
      <c r="AV77" s="111"/>
      <c r="AW77" s="111"/>
      <c r="AX77" s="921"/>
    </row>
    <row r="78" spans="2:50" s="54" customFormat="1" ht="12.75" customHeight="1" thickBot="1">
      <c r="B78" s="937"/>
      <c r="C78" s="125"/>
      <c r="D78" s="125"/>
      <c r="E78" s="125"/>
      <c r="F78" s="125"/>
      <c r="G78" s="125"/>
      <c r="H78" s="125"/>
      <c r="I78" s="125"/>
      <c r="J78" s="126"/>
      <c r="K78" s="124"/>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c r="AJ78" s="125"/>
      <c r="AK78" s="125"/>
      <c r="AL78" s="125"/>
      <c r="AM78" s="125"/>
      <c r="AN78" s="125"/>
      <c r="AO78" s="126"/>
      <c r="AP78" s="125"/>
      <c r="AQ78" s="125"/>
      <c r="AR78" s="125"/>
      <c r="AS78" s="125"/>
      <c r="AT78" s="125"/>
      <c r="AU78" s="125"/>
      <c r="AV78" s="125"/>
      <c r="AW78" s="125"/>
      <c r="AX78" s="849"/>
    </row>
  </sheetData>
  <mergeCells count="161">
    <mergeCell ref="AE5:AH6"/>
    <mergeCell ref="W11:AH11"/>
    <mergeCell ref="W14:AH14"/>
    <mergeCell ref="AE9:AH9"/>
    <mergeCell ref="B10:J10"/>
    <mergeCell ref="L10:V10"/>
    <mergeCell ref="W10:Z10"/>
    <mergeCell ref="AA10:AD10"/>
    <mergeCell ref="AE10:AH10"/>
    <mergeCell ref="AA9:AD9"/>
    <mergeCell ref="W5:AD5"/>
    <mergeCell ref="B11:J11"/>
    <mergeCell ref="M11:V11"/>
    <mergeCell ref="L5:Q6"/>
    <mergeCell ref="R5:V6"/>
    <mergeCell ref="W6:Z6"/>
    <mergeCell ref="AA6:AD6"/>
    <mergeCell ref="B7:J7"/>
    <mergeCell ref="L7:Q9"/>
    <mergeCell ref="R7:V7"/>
    <mergeCell ref="W7:Z7"/>
    <mergeCell ref="AA7:AD7"/>
    <mergeCell ref="AE7:AH7"/>
    <mergeCell ref="B8:J8"/>
    <mergeCell ref="R8:V8"/>
    <mergeCell ref="W8:Z8"/>
    <mergeCell ref="AA8:AD8"/>
    <mergeCell ref="AE8:AH8"/>
    <mergeCell ref="R9:V9"/>
    <mergeCell ref="W9:Z9"/>
    <mergeCell ref="AE13:AH13"/>
    <mergeCell ref="B14:J14"/>
    <mergeCell ref="R14:V14"/>
    <mergeCell ref="K27:AO27"/>
    <mergeCell ref="B29:J29"/>
    <mergeCell ref="K29:AO29"/>
    <mergeCell ref="B18:J18"/>
    <mergeCell ref="K18:AO18"/>
    <mergeCell ref="K19:AO19"/>
    <mergeCell ref="R16:V16"/>
    <mergeCell ref="W16:Z16"/>
    <mergeCell ref="AA16:AD16"/>
    <mergeCell ref="AE16:AH16"/>
    <mergeCell ref="B17:J17"/>
    <mergeCell ref="R17:V17"/>
    <mergeCell ref="W17:Z17"/>
    <mergeCell ref="AA17:AD17"/>
    <mergeCell ref="AE17:AH17"/>
    <mergeCell ref="T54:AB56"/>
    <mergeCell ref="T57:AB59"/>
    <mergeCell ref="T60:AB62"/>
    <mergeCell ref="AC54:AJ56"/>
    <mergeCell ref="AC57:AJ59"/>
    <mergeCell ref="AC60:AJ62"/>
    <mergeCell ref="K21:AJ21"/>
    <mergeCell ref="B37:J37"/>
    <mergeCell ref="K37:AO37"/>
    <mergeCell ref="B25:J25"/>
    <mergeCell ref="K25:AO25"/>
    <mergeCell ref="K26:AO26"/>
    <mergeCell ref="B35:J35"/>
    <mergeCell ref="K35:AO35"/>
    <mergeCell ref="B30:J30"/>
    <mergeCell ref="K30:AO30"/>
    <mergeCell ref="B31:J31"/>
    <mergeCell ref="K31:AO31"/>
    <mergeCell ref="B32:J32"/>
    <mergeCell ref="K32:AO32"/>
    <mergeCell ref="B33:J33"/>
    <mergeCell ref="K33:AO33"/>
    <mergeCell ref="B34:J34"/>
    <mergeCell ref="K34:AO34"/>
    <mergeCell ref="L60:S62"/>
    <mergeCell ref="L57:S59"/>
    <mergeCell ref="L54:S56"/>
    <mergeCell ref="T52:AB53"/>
    <mergeCell ref="AC52:AJ53"/>
    <mergeCell ref="L52:S53"/>
    <mergeCell ref="B20:J20"/>
    <mergeCell ref="B24:J24"/>
    <mergeCell ref="K24:AO24"/>
    <mergeCell ref="B21:J21"/>
    <mergeCell ref="B22:J22"/>
    <mergeCell ref="K22:AO22"/>
    <mergeCell ref="B23:J23"/>
    <mergeCell ref="K23:AO23"/>
    <mergeCell ref="B43:J43"/>
    <mergeCell ref="L43:Q44"/>
    <mergeCell ref="R43:U44"/>
    <mergeCell ref="V43:Y44"/>
    <mergeCell ref="Z43:AC44"/>
    <mergeCell ref="AD43:AI44"/>
    <mergeCell ref="B44:J44"/>
    <mergeCell ref="B36:J36"/>
    <mergeCell ref="K36:AO36"/>
    <mergeCell ref="B26:J26"/>
    <mergeCell ref="B2:J3"/>
    <mergeCell ref="K2:AO3"/>
    <mergeCell ref="B15:J15"/>
    <mergeCell ref="B16:J16"/>
    <mergeCell ref="AP2:AX3"/>
    <mergeCell ref="B5:J5"/>
    <mergeCell ref="B9:J9"/>
    <mergeCell ref="B19:J19"/>
    <mergeCell ref="B6:J6"/>
    <mergeCell ref="AA15:AD15"/>
    <mergeCell ref="AE15:AH15"/>
    <mergeCell ref="B12:J12"/>
    <mergeCell ref="L12:Q14"/>
    <mergeCell ref="R12:V12"/>
    <mergeCell ref="W12:Z12"/>
    <mergeCell ref="AA12:AD12"/>
    <mergeCell ref="AE12:AH12"/>
    <mergeCell ref="B13:J13"/>
    <mergeCell ref="R13:V13"/>
    <mergeCell ref="W13:Z13"/>
    <mergeCell ref="AA13:AD13"/>
    <mergeCell ref="M15:Q17"/>
    <mergeCell ref="R15:V15"/>
    <mergeCell ref="W15:Z15"/>
    <mergeCell ref="L45:Q47"/>
    <mergeCell ref="AD45:AI47"/>
    <mergeCell ref="B46:J46"/>
    <mergeCell ref="R46:U46"/>
    <mergeCell ref="V46:Y46"/>
    <mergeCell ref="Z46:AC46"/>
    <mergeCell ref="B47:J47"/>
    <mergeCell ref="R47:U47"/>
    <mergeCell ref="V47:Y47"/>
    <mergeCell ref="Z47:AC47"/>
    <mergeCell ref="B48:J48"/>
    <mergeCell ref="L48:Q49"/>
    <mergeCell ref="R48:U48"/>
    <mergeCell ref="V48:Y48"/>
    <mergeCell ref="Z48:AC48"/>
    <mergeCell ref="AD48:AI49"/>
    <mergeCell ref="B49:J49"/>
    <mergeCell ref="R49:U49"/>
    <mergeCell ref="V49:Y49"/>
    <mergeCell ref="Z49:AC49"/>
    <mergeCell ref="B52:J52"/>
    <mergeCell ref="B53:J53"/>
    <mergeCell ref="B54:J54"/>
    <mergeCell ref="B55:J55"/>
    <mergeCell ref="B60:J60"/>
    <mergeCell ref="B70:J70"/>
    <mergeCell ref="B61:J61"/>
    <mergeCell ref="B62:J62"/>
    <mergeCell ref="B56:J56"/>
    <mergeCell ref="B57:J57"/>
    <mergeCell ref="B58:J58"/>
    <mergeCell ref="B59:J59"/>
    <mergeCell ref="B75:J75"/>
    <mergeCell ref="B76:J76"/>
    <mergeCell ref="B68:J68"/>
    <mergeCell ref="B69:J69"/>
    <mergeCell ref="B63:J63"/>
    <mergeCell ref="B64:J64"/>
    <mergeCell ref="B65:J65"/>
    <mergeCell ref="B66:J66"/>
    <mergeCell ref="B67:J67"/>
  </mergeCells>
  <phoneticPr fontId="4"/>
  <printOptions horizontalCentered="1"/>
  <pageMargins left="0.39370078740157483" right="0.39370078740157483" top="0.78740157480314965" bottom="0.59055118110236227" header="0.51181102362204722" footer="0.51181102362204722"/>
  <pageSetup paperSize="9" fitToHeight="0" orientation="landscape" blackAndWhite="1" r:id="rId1"/>
  <headerFooter alignWithMargins="0"/>
  <rowBreaks count="1" manualBreakCount="1">
    <brk id="40"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Normal="85" zoomScaleSheetLayoutView="100" workbookViewId="0"/>
  </sheetViews>
  <sheetFormatPr defaultRowHeight="13.5"/>
  <cols>
    <col min="1" max="1" width="27.5" style="84" customWidth="1"/>
    <col min="2" max="2" width="15" style="84" customWidth="1"/>
    <col min="3" max="3" width="17.125" style="84" customWidth="1"/>
    <col min="4" max="4" width="15" style="84" customWidth="1"/>
    <col min="5" max="5" width="17.125" style="84" customWidth="1"/>
    <col min="6" max="8" width="15" style="84" customWidth="1"/>
    <col min="9" max="245" width="9" style="84"/>
    <col min="246" max="246" width="26.875" style="84" customWidth="1"/>
    <col min="247" max="247" width="2" style="84" customWidth="1"/>
    <col min="248" max="248" width="14.375" style="84" customWidth="1"/>
    <col min="249" max="249" width="15.625" style="84" customWidth="1"/>
    <col min="250" max="250" width="13.625" style="84" customWidth="1"/>
    <col min="251" max="251" width="15.625" style="84" customWidth="1"/>
    <col min="252" max="252" width="13.625" style="84" customWidth="1"/>
    <col min="253" max="256" width="12.625" style="84" customWidth="1"/>
    <col min="257" max="501" width="9" style="84"/>
    <col min="502" max="502" width="26.875" style="84" customWidth="1"/>
    <col min="503" max="503" width="2" style="84" customWidth="1"/>
    <col min="504" max="504" width="14.375" style="84" customWidth="1"/>
    <col min="505" max="505" width="15.625" style="84" customWidth="1"/>
    <col min="506" max="506" width="13.625" style="84" customWidth="1"/>
    <col min="507" max="507" width="15.625" style="84" customWidth="1"/>
    <col min="508" max="508" width="13.625" style="84" customWidth="1"/>
    <col min="509" max="512" width="12.625" style="84" customWidth="1"/>
    <col min="513" max="757" width="9" style="84"/>
    <col min="758" max="758" width="26.875" style="84" customWidth="1"/>
    <col min="759" max="759" width="2" style="84" customWidth="1"/>
    <col min="760" max="760" width="14.375" style="84" customWidth="1"/>
    <col min="761" max="761" width="15.625" style="84" customWidth="1"/>
    <col min="762" max="762" width="13.625" style="84" customWidth="1"/>
    <col min="763" max="763" width="15.625" style="84" customWidth="1"/>
    <col min="764" max="764" width="13.625" style="84" customWidth="1"/>
    <col min="765" max="768" width="12.625" style="84" customWidth="1"/>
    <col min="769" max="1013" width="9" style="84"/>
    <col min="1014" max="1014" width="26.875" style="84" customWidth="1"/>
    <col min="1015" max="1015" width="2" style="84" customWidth="1"/>
    <col min="1016" max="1016" width="14.375" style="84" customWidth="1"/>
    <col min="1017" max="1017" width="15.625" style="84" customWidth="1"/>
    <col min="1018" max="1018" width="13.625" style="84" customWidth="1"/>
    <col min="1019" max="1019" width="15.625" style="84" customWidth="1"/>
    <col min="1020" max="1020" width="13.625" style="84" customWidth="1"/>
    <col min="1021" max="1024" width="12.625" style="84" customWidth="1"/>
    <col min="1025" max="1269" width="9" style="84"/>
    <col min="1270" max="1270" width="26.875" style="84" customWidth="1"/>
    <col min="1271" max="1271" width="2" style="84" customWidth="1"/>
    <col min="1272" max="1272" width="14.375" style="84" customWidth="1"/>
    <col min="1273" max="1273" width="15.625" style="84" customWidth="1"/>
    <col min="1274" max="1274" width="13.625" style="84" customWidth="1"/>
    <col min="1275" max="1275" width="15.625" style="84" customWidth="1"/>
    <col min="1276" max="1276" width="13.625" style="84" customWidth="1"/>
    <col min="1277" max="1280" width="12.625" style="84" customWidth="1"/>
    <col min="1281" max="1525" width="9" style="84"/>
    <col min="1526" max="1526" width="26.875" style="84" customWidth="1"/>
    <col min="1527" max="1527" width="2" style="84" customWidth="1"/>
    <col min="1528" max="1528" width="14.375" style="84" customWidth="1"/>
    <col min="1529" max="1529" width="15.625" style="84" customWidth="1"/>
    <col min="1530" max="1530" width="13.625" style="84" customWidth="1"/>
    <col min="1531" max="1531" width="15.625" style="84" customWidth="1"/>
    <col min="1532" max="1532" width="13.625" style="84" customWidth="1"/>
    <col min="1533" max="1536" width="12.625" style="84" customWidth="1"/>
    <col min="1537" max="1781" width="9" style="84"/>
    <col min="1782" max="1782" width="26.875" style="84" customWidth="1"/>
    <col min="1783" max="1783" width="2" style="84" customWidth="1"/>
    <col min="1784" max="1784" width="14.375" style="84" customWidth="1"/>
    <col min="1785" max="1785" width="15.625" style="84" customWidth="1"/>
    <col min="1786" max="1786" width="13.625" style="84" customWidth="1"/>
    <col min="1787" max="1787" width="15.625" style="84" customWidth="1"/>
    <col min="1788" max="1788" width="13.625" style="84" customWidth="1"/>
    <col min="1789" max="1792" width="12.625" style="84" customWidth="1"/>
    <col min="1793" max="2037" width="9" style="84"/>
    <col min="2038" max="2038" width="26.875" style="84" customWidth="1"/>
    <col min="2039" max="2039" width="2" style="84" customWidth="1"/>
    <col min="2040" max="2040" width="14.375" style="84" customWidth="1"/>
    <col min="2041" max="2041" width="15.625" style="84" customWidth="1"/>
    <col min="2042" max="2042" width="13.625" style="84" customWidth="1"/>
    <col min="2043" max="2043" width="15.625" style="84" customWidth="1"/>
    <col min="2044" max="2044" width="13.625" style="84" customWidth="1"/>
    <col min="2045" max="2048" width="12.625" style="84" customWidth="1"/>
    <col min="2049" max="2293" width="9" style="84"/>
    <col min="2294" max="2294" width="26.875" style="84" customWidth="1"/>
    <col min="2295" max="2295" width="2" style="84" customWidth="1"/>
    <col min="2296" max="2296" width="14.375" style="84" customWidth="1"/>
    <col min="2297" max="2297" width="15.625" style="84" customWidth="1"/>
    <col min="2298" max="2298" width="13.625" style="84" customWidth="1"/>
    <col min="2299" max="2299" width="15.625" style="84" customWidth="1"/>
    <col min="2300" max="2300" width="13.625" style="84" customWidth="1"/>
    <col min="2301" max="2304" width="12.625" style="84" customWidth="1"/>
    <col min="2305" max="2549" width="9" style="84"/>
    <col min="2550" max="2550" width="26.875" style="84" customWidth="1"/>
    <col min="2551" max="2551" width="2" style="84" customWidth="1"/>
    <col min="2552" max="2552" width="14.375" style="84" customWidth="1"/>
    <col min="2553" max="2553" width="15.625" style="84" customWidth="1"/>
    <col min="2554" max="2554" width="13.625" style="84" customWidth="1"/>
    <col min="2555" max="2555" width="15.625" style="84" customWidth="1"/>
    <col min="2556" max="2556" width="13.625" style="84" customWidth="1"/>
    <col min="2557" max="2560" width="12.625" style="84" customWidth="1"/>
    <col min="2561" max="2805" width="9" style="84"/>
    <col min="2806" max="2806" width="26.875" style="84" customWidth="1"/>
    <col min="2807" max="2807" width="2" style="84" customWidth="1"/>
    <col min="2808" max="2808" width="14.375" style="84" customWidth="1"/>
    <col min="2809" max="2809" width="15.625" style="84" customWidth="1"/>
    <col min="2810" max="2810" width="13.625" style="84" customWidth="1"/>
    <col min="2811" max="2811" width="15.625" style="84" customWidth="1"/>
    <col min="2812" max="2812" width="13.625" style="84" customWidth="1"/>
    <col min="2813" max="2816" width="12.625" style="84" customWidth="1"/>
    <col min="2817" max="3061" width="9" style="84"/>
    <col min="3062" max="3062" width="26.875" style="84" customWidth="1"/>
    <col min="3063" max="3063" width="2" style="84" customWidth="1"/>
    <col min="3064" max="3064" width="14.375" style="84" customWidth="1"/>
    <col min="3065" max="3065" width="15.625" style="84" customWidth="1"/>
    <col min="3066" max="3066" width="13.625" style="84" customWidth="1"/>
    <col min="3067" max="3067" width="15.625" style="84" customWidth="1"/>
    <col min="3068" max="3068" width="13.625" style="84" customWidth="1"/>
    <col min="3069" max="3072" width="12.625" style="84" customWidth="1"/>
    <col min="3073" max="3317" width="9" style="84"/>
    <col min="3318" max="3318" width="26.875" style="84" customWidth="1"/>
    <col min="3319" max="3319" width="2" style="84" customWidth="1"/>
    <col min="3320" max="3320" width="14.375" style="84" customWidth="1"/>
    <col min="3321" max="3321" width="15.625" style="84" customWidth="1"/>
    <col min="3322" max="3322" width="13.625" style="84" customWidth="1"/>
    <col min="3323" max="3323" width="15.625" style="84" customWidth="1"/>
    <col min="3324" max="3324" width="13.625" style="84" customWidth="1"/>
    <col min="3325" max="3328" width="12.625" style="84" customWidth="1"/>
    <col min="3329" max="3573" width="9" style="84"/>
    <col min="3574" max="3574" width="26.875" style="84" customWidth="1"/>
    <col min="3575" max="3575" width="2" style="84" customWidth="1"/>
    <col min="3576" max="3576" width="14.375" style="84" customWidth="1"/>
    <col min="3577" max="3577" width="15.625" style="84" customWidth="1"/>
    <col min="3578" max="3578" width="13.625" style="84" customWidth="1"/>
    <col min="3579" max="3579" width="15.625" style="84" customWidth="1"/>
    <col min="3580" max="3580" width="13.625" style="84" customWidth="1"/>
    <col min="3581" max="3584" width="12.625" style="84" customWidth="1"/>
    <col min="3585" max="3829" width="9" style="84"/>
    <col min="3830" max="3830" width="26.875" style="84" customWidth="1"/>
    <col min="3831" max="3831" width="2" style="84" customWidth="1"/>
    <col min="3832" max="3832" width="14.375" style="84" customWidth="1"/>
    <col min="3833" max="3833" width="15.625" style="84" customWidth="1"/>
    <col min="3834" max="3834" width="13.625" style="84" customWidth="1"/>
    <col min="3835" max="3835" width="15.625" style="84" customWidth="1"/>
    <col min="3836" max="3836" width="13.625" style="84" customWidth="1"/>
    <col min="3837" max="3840" width="12.625" style="84" customWidth="1"/>
    <col min="3841" max="4085" width="9" style="84"/>
    <col min="4086" max="4086" width="26.875" style="84" customWidth="1"/>
    <col min="4087" max="4087" width="2" style="84" customWidth="1"/>
    <col min="4088" max="4088" width="14.375" style="84" customWidth="1"/>
    <col min="4089" max="4089" width="15.625" style="84" customWidth="1"/>
    <col min="4090" max="4090" width="13.625" style="84" customWidth="1"/>
    <col min="4091" max="4091" width="15.625" style="84" customWidth="1"/>
    <col min="4092" max="4092" width="13.625" style="84" customWidth="1"/>
    <col min="4093" max="4096" width="12.625" style="84" customWidth="1"/>
    <col min="4097" max="4341" width="9" style="84"/>
    <col min="4342" max="4342" width="26.875" style="84" customWidth="1"/>
    <col min="4343" max="4343" width="2" style="84" customWidth="1"/>
    <col min="4344" max="4344" width="14.375" style="84" customWidth="1"/>
    <col min="4345" max="4345" width="15.625" style="84" customWidth="1"/>
    <col min="4346" max="4346" width="13.625" style="84" customWidth="1"/>
    <col min="4347" max="4347" width="15.625" style="84" customWidth="1"/>
    <col min="4348" max="4348" width="13.625" style="84" customWidth="1"/>
    <col min="4349" max="4352" width="12.625" style="84" customWidth="1"/>
    <col min="4353" max="4597" width="9" style="84"/>
    <col min="4598" max="4598" width="26.875" style="84" customWidth="1"/>
    <col min="4599" max="4599" width="2" style="84" customWidth="1"/>
    <col min="4600" max="4600" width="14.375" style="84" customWidth="1"/>
    <col min="4601" max="4601" width="15.625" style="84" customWidth="1"/>
    <col min="4602" max="4602" width="13.625" style="84" customWidth="1"/>
    <col min="4603" max="4603" width="15.625" style="84" customWidth="1"/>
    <col min="4604" max="4604" width="13.625" style="84" customWidth="1"/>
    <col min="4605" max="4608" width="12.625" style="84" customWidth="1"/>
    <col min="4609" max="4853" width="9" style="84"/>
    <col min="4854" max="4854" width="26.875" style="84" customWidth="1"/>
    <col min="4855" max="4855" width="2" style="84" customWidth="1"/>
    <col min="4856" max="4856" width="14.375" style="84" customWidth="1"/>
    <col min="4857" max="4857" width="15.625" style="84" customWidth="1"/>
    <col min="4858" max="4858" width="13.625" style="84" customWidth="1"/>
    <col min="4859" max="4859" width="15.625" style="84" customWidth="1"/>
    <col min="4860" max="4860" width="13.625" style="84" customWidth="1"/>
    <col min="4861" max="4864" width="12.625" style="84" customWidth="1"/>
    <col min="4865" max="5109" width="9" style="84"/>
    <col min="5110" max="5110" width="26.875" style="84" customWidth="1"/>
    <col min="5111" max="5111" width="2" style="84" customWidth="1"/>
    <col min="5112" max="5112" width="14.375" style="84" customWidth="1"/>
    <col min="5113" max="5113" width="15.625" style="84" customWidth="1"/>
    <col min="5114" max="5114" width="13.625" style="84" customWidth="1"/>
    <col min="5115" max="5115" width="15.625" style="84" customWidth="1"/>
    <col min="5116" max="5116" width="13.625" style="84" customWidth="1"/>
    <col min="5117" max="5120" width="12.625" style="84" customWidth="1"/>
    <col min="5121" max="5365" width="9" style="84"/>
    <col min="5366" max="5366" width="26.875" style="84" customWidth="1"/>
    <col min="5367" max="5367" width="2" style="84" customWidth="1"/>
    <col min="5368" max="5368" width="14.375" style="84" customWidth="1"/>
    <col min="5369" max="5369" width="15.625" style="84" customWidth="1"/>
    <col min="5370" max="5370" width="13.625" style="84" customWidth="1"/>
    <col min="5371" max="5371" width="15.625" style="84" customWidth="1"/>
    <col min="5372" max="5372" width="13.625" style="84" customWidth="1"/>
    <col min="5373" max="5376" width="12.625" style="84" customWidth="1"/>
    <col min="5377" max="5621" width="9" style="84"/>
    <col min="5622" max="5622" width="26.875" style="84" customWidth="1"/>
    <col min="5623" max="5623" width="2" style="84" customWidth="1"/>
    <col min="5624" max="5624" width="14.375" style="84" customWidth="1"/>
    <col min="5625" max="5625" width="15.625" style="84" customWidth="1"/>
    <col min="5626" max="5626" width="13.625" style="84" customWidth="1"/>
    <col min="5627" max="5627" width="15.625" style="84" customWidth="1"/>
    <col min="5628" max="5628" width="13.625" style="84" customWidth="1"/>
    <col min="5629" max="5632" width="12.625" style="84" customWidth="1"/>
    <col min="5633" max="5877" width="9" style="84"/>
    <col min="5878" max="5878" width="26.875" style="84" customWidth="1"/>
    <col min="5879" max="5879" width="2" style="84" customWidth="1"/>
    <col min="5880" max="5880" width="14.375" style="84" customWidth="1"/>
    <col min="5881" max="5881" width="15.625" style="84" customWidth="1"/>
    <col min="5882" max="5882" width="13.625" style="84" customWidth="1"/>
    <col min="5883" max="5883" width="15.625" style="84" customWidth="1"/>
    <col min="5884" max="5884" width="13.625" style="84" customWidth="1"/>
    <col min="5885" max="5888" width="12.625" style="84" customWidth="1"/>
    <col min="5889" max="6133" width="9" style="84"/>
    <col min="6134" max="6134" width="26.875" style="84" customWidth="1"/>
    <col min="6135" max="6135" width="2" style="84" customWidth="1"/>
    <col min="6136" max="6136" width="14.375" style="84" customWidth="1"/>
    <col min="6137" max="6137" width="15.625" style="84" customWidth="1"/>
    <col min="6138" max="6138" width="13.625" style="84" customWidth="1"/>
    <col min="6139" max="6139" width="15.625" style="84" customWidth="1"/>
    <col min="6140" max="6140" width="13.625" style="84" customWidth="1"/>
    <col min="6141" max="6144" width="12.625" style="84" customWidth="1"/>
    <col min="6145" max="6389" width="9" style="84"/>
    <col min="6390" max="6390" width="26.875" style="84" customWidth="1"/>
    <col min="6391" max="6391" width="2" style="84" customWidth="1"/>
    <col min="6392" max="6392" width="14.375" style="84" customWidth="1"/>
    <col min="6393" max="6393" width="15.625" style="84" customWidth="1"/>
    <col min="6394" max="6394" width="13.625" style="84" customWidth="1"/>
    <col min="6395" max="6395" width="15.625" style="84" customWidth="1"/>
    <col min="6396" max="6396" width="13.625" style="84" customWidth="1"/>
    <col min="6397" max="6400" width="12.625" style="84" customWidth="1"/>
    <col min="6401" max="6645" width="9" style="84"/>
    <col min="6646" max="6646" width="26.875" style="84" customWidth="1"/>
    <col min="6647" max="6647" width="2" style="84" customWidth="1"/>
    <col min="6648" max="6648" width="14.375" style="84" customWidth="1"/>
    <col min="6649" max="6649" width="15.625" style="84" customWidth="1"/>
    <col min="6650" max="6650" width="13.625" style="84" customWidth="1"/>
    <col min="6651" max="6651" width="15.625" style="84" customWidth="1"/>
    <col min="6652" max="6652" width="13.625" style="84" customWidth="1"/>
    <col min="6653" max="6656" width="12.625" style="84" customWidth="1"/>
    <col min="6657" max="6901" width="9" style="84"/>
    <col min="6902" max="6902" width="26.875" style="84" customWidth="1"/>
    <col min="6903" max="6903" width="2" style="84" customWidth="1"/>
    <col min="6904" max="6904" width="14.375" style="84" customWidth="1"/>
    <col min="6905" max="6905" width="15.625" style="84" customWidth="1"/>
    <col min="6906" max="6906" width="13.625" style="84" customWidth="1"/>
    <col min="6907" max="6907" width="15.625" style="84" customWidth="1"/>
    <col min="6908" max="6908" width="13.625" style="84" customWidth="1"/>
    <col min="6909" max="6912" width="12.625" style="84" customWidth="1"/>
    <col min="6913" max="7157" width="9" style="84"/>
    <col min="7158" max="7158" width="26.875" style="84" customWidth="1"/>
    <col min="7159" max="7159" width="2" style="84" customWidth="1"/>
    <col min="7160" max="7160" width="14.375" style="84" customWidth="1"/>
    <col min="7161" max="7161" width="15.625" style="84" customWidth="1"/>
    <col min="7162" max="7162" width="13.625" style="84" customWidth="1"/>
    <col min="7163" max="7163" width="15.625" style="84" customWidth="1"/>
    <col min="7164" max="7164" width="13.625" style="84" customWidth="1"/>
    <col min="7165" max="7168" width="12.625" style="84" customWidth="1"/>
    <col min="7169" max="7413" width="9" style="84"/>
    <col min="7414" max="7414" width="26.875" style="84" customWidth="1"/>
    <col min="7415" max="7415" width="2" style="84" customWidth="1"/>
    <col min="7416" max="7416" width="14.375" style="84" customWidth="1"/>
    <col min="7417" max="7417" width="15.625" style="84" customWidth="1"/>
    <col min="7418" max="7418" width="13.625" style="84" customWidth="1"/>
    <col min="7419" max="7419" width="15.625" style="84" customWidth="1"/>
    <col min="7420" max="7420" width="13.625" style="84" customWidth="1"/>
    <col min="7421" max="7424" width="12.625" style="84" customWidth="1"/>
    <col min="7425" max="7669" width="9" style="84"/>
    <col min="7670" max="7670" width="26.875" style="84" customWidth="1"/>
    <col min="7671" max="7671" width="2" style="84" customWidth="1"/>
    <col min="7672" max="7672" width="14.375" style="84" customWidth="1"/>
    <col min="7673" max="7673" width="15.625" style="84" customWidth="1"/>
    <col min="7674" max="7674" width="13.625" style="84" customWidth="1"/>
    <col min="7675" max="7675" width="15.625" style="84" customWidth="1"/>
    <col min="7676" max="7676" width="13.625" style="84" customWidth="1"/>
    <col min="7677" max="7680" width="12.625" style="84" customWidth="1"/>
    <col min="7681" max="7925" width="9" style="84"/>
    <col min="7926" max="7926" width="26.875" style="84" customWidth="1"/>
    <col min="7927" max="7927" width="2" style="84" customWidth="1"/>
    <col min="7928" max="7928" width="14.375" style="84" customWidth="1"/>
    <col min="7929" max="7929" width="15.625" style="84" customWidth="1"/>
    <col min="7930" max="7930" width="13.625" style="84" customWidth="1"/>
    <col min="7931" max="7931" width="15.625" style="84" customWidth="1"/>
    <col min="7932" max="7932" width="13.625" style="84" customWidth="1"/>
    <col min="7933" max="7936" width="12.625" style="84" customWidth="1"/>
    <col min="7937" max="8181" width="9" style="84"/>
    <col min="8182" max="8182" width="26.875" style="84" customWidth="1"/>
    <col min="8183" max="8183" width="2" style="84" customWidth="1"/>
    <col min="8184" max="8184" width="14.375" style="84" customWidth="1"/>
    <col min="8185" max="8185" width="15.625" style="84" customWidth="1"/>
    <col min="8186" max="8186" width="13.625" style="84" customWidth="1"/>
    <col min="8187" max="8187" width="15.625" style="84" customWidth="1"/>
    <col min="8188" max="8188" width="13.625" style="84" customWidth="1"/>
    <col min="8189" max="8192" width="12.625" style="84" customWidth="1"/>
    <col min="8193" max="8437" width="9" style="84"/>
    <col min="8438" max="8438" width="26.875" style="84" customWidth="1"/>
    <col min="8439" max="8439" width="2" style="84" customWidth="1"/>
    <col min="8440" max="8440" width="14.375" style="84" customWidth="1"/>
    <col min="8441" max="8441" width="15.625" style="84" customWidth="1"/>
    <col min="8442" max="8442" width="13.625" style="84" customWidth="1"/>
    <col min="8443" max="8443" width="15.625" style="84" customWidth="1"/>
    <col min="8444" max="8444" width="13.625" style="84" customWidth="1"/>
    <col min="8445" max="8448" width="12.625" style="84" customWidth="1"/>
    <col min="8449" max="8693" width="9" style="84"/>
    <col min="8694" max="8694" width="26.875" style="84" customWidth="1"/>
    <col min="8695" max="8695" width="2" style="84" customWidth="1"/>
    <col min="8696" max="8696" width="14.375" style="84" customWidth="1"/>
    <col min="8697" max="8697" width="15.625" style="84" customWidth="1"/>
    <col min="8698" max="8698" width="13.625" style="84" customWidth="1"/>
    <col min="8699" max="8699" width="15.625" style="84" customWidth="1"/>
    <col min="8700" max="8700" width="13.625" style="84" customWidth="1"/>
    <col min="8701" max="8704" width="12.625" style="84" customWidth="1"/>
    <col min="8705" max="8949" width="9" style="84"/>
    <col min="8950" max="8950" width="26.875" style="84" customWidth="1"/>
    <col min="8951" max="8951" width="2" style="84" customWidth="1"/>
    <col min="8952" max="8952" width="14.375" style="84" customWidth="1"/>
    <col min="8953" max="8953" width="15.625" style="84" customWidth="1"/>
    <col min="8954" max="8954" width="13.625" style="84" customWidth="1"/>
    <col min="8955" max="8955" width="15.625" style="84" customWidth="1"/>
    <col min="8956" max="8956" width="13.625" style="84" customWidth="1"/>
    <col min="8957" max="8960" width="12.625" style="84" customWidth="1"/>
    <col min="8961" max="9205" width="9" style="84"/>
    <col min="9206" max="9206" width="26.875" style="84" customWidth="1"/>
    <col min="9207" max="9207" width="2" style="84" customWidth="1"/>
    <col min="9208" max="9208" width="14.375" style="84" customWidth="1"/>
    <col min="9209" max="9209" width="15.625" style="84" customWidth="1"/>
    <col min="9210" max="9210" width="13.625" style="84" customWidth="1"/>
    <col min="9211" max="9211" width="15.625" style="84" customWidth="1"/>
    <col min="9212" max="9212" width="13.625" style="84" customWidth="1"/>
    <col min="9213" max="9216" width="12.625" style="84" customWidth="1"/>
    <col min="9217" max="9461" width="9" style="84"/>
    <col min="9462" max="9462" width="26.875" style="84" customWidth="1"/>
    <col min="9463" max="9463" width="2" style="84" customWidth="1"/>
    <col min="9464" max="9464" width="14.375" style="84" customWidth="1"/>
    <col min="9465" max="9465" width="15.625" style="84" customWidth="1"/>
    <col min="9466" max="9466" width="13.625" style="84" customWidth="1"/>
    <col min="9467" max="9467" width="15.625" style="84" customWidth="1"/>
    <col min="9468" max="9468" width="13.625" style="84" customWidth="1"/>
    <col min="9469" max="9472" width="12.625" style="84" customWidth="1"/>
    <col min="9473" max="9717" width="9" style="84"/>
    <col min="9718" max="9718" width="26.875" style="84" customWidth="1"/>
    <col min="9719" max="9719" width="2" style="84" customWidth="1"/>
    <col min="9720" max="9720" width="14.375" style="84" customWidth="1"/>
    <col min="9721" max="9721" width="15.625" style="84" customWidth="1"/>
    <col min="9722" max="9722" width="13.625" style="84" customWidth="1"/>
    <col min="9723" max="9723" width="15.625" style="84" customWidth="1"/>
    <col min="9724" max="9724" width="13.625" style="84" customWidth="1"/>
    <col min="9725" max="9728" width="12.625" style="84" customWidth="1"/>
    <col min="9729" max="9973" width="9" style="84"/>
    <col min="9974" max="9974" width="26.875" style="84" customWidth="1"/>
    <col min="9975" max="9975" width="2" style="84" customWidth="1"/>
    <col min="9976" max="9976" width="14.375" style="84" customWidth="1"/>
    <col min="9977" max="9977" width="15.625" style="84" customWidth="1"/>
    <col min="9978" max="9978" width="13.625" style="84" customWidth="1"/>
    <col min="9979" max="9979" width="15.625" style="84" customWidth="1"/>
    <col min="9980" max="9980" width="13.625" style="84" customWidth="1"/>
    <col min="9981" max="9984" width="12.625" style="84" customWidth="1"/>
    <col min="9985" max="10229" width="9" style="84"/>
    <col min="10230" max="10230" width="26.875" style="84" customWidth="1"/>
    <col min="10231" max="10231" width="2" style="84" customWidth="1"/>
    <col min="10232" max="10232" width="14.375" style="84" customWidth="1"/>
    <col min="10233" max="10233" width="15.625" style="84" customWidth="1"/>
    <col min="10234" max="10234" width="13.625" style="84" customWidth="1"/>
    <col min="10235" max="10235" width="15.625" style="84" customWidth="1"/>
    <col min="10236" max="10236" width="13.625" style="84" customWidth="1"/>
    <col min="10237" max="10240" width="12.625" style="84" customWidth="1"/>
    <col min="10241" max="10485" width="9" style="84"/>
    <col min="10486" max="10486" width="26.875" style="84" customWidth="1"/>
    <col min="10487" max="10487" width="2" style="84" customWidth="1"/>
    <col min="10488" max="10488" width="14.375" style="84" customWidth="1"/>
    <col min="10489" max="10489" width="15.625" style="84" customWidth="1"/>
    <col min="10490" max="10490" width="13.625" style="84" customWidth="1"/>
    <col min="10491" max="10491" width="15.625" style="84" customWidth="1"/>
    <col min="10492" max="10492" width="13.625" style="84" customWidth="1"/>
    <col min="10493" max="10496" width="12.625" style="84" customWidth="1"/>
    <col min="10497" max="10741" width="9" style="84"/>
    <col min="10742" max="10742" width="26.875" style="84" customWidth="1"/>
    <col min="10743" max="10743" width="2" style="84" customWidth="1"/>
    <col min="10744" max="10744" width="14.375" style="84" customWidth="1"/>
    <col min="10745" max="10745" width="15.625" style="84" customWidth="1"/>
    <col min="10746" max="10746" width="13.625" style="84" customWidth="1"/>
    <col min="10747" max="10747" width="15.625" style="84" customWidth="1"/>
    <col min="10748" max="10748" width="13.625" style="84" customWidth="1"/>
    <col min="10749" max="10752" width="12.625" style="84" customWidth="1"/>
    <col min="10753" max="10997" width="9" style="84"/>
    <col min="10998" max="10998" width="26.875" style="84" customWidth="1"/>
    <col min="10999" max="10999" width="2" style="84" customWidth="1"/>
    <col min="11000" max="11000" width="14.375" style="84" customWidth="1"/>
    <col min="11001" max="11001" width="15.625" style="84" customWidth="1"/>
    <col min="11002" max="11002" width="13.625" style="84" customWidth="1"/>
    <col min="11003" max="11003" width="15.625" style="84" customWidth="1"/>
    <col min="11004" max="11004" width="13.625" style="84" customWidth="1"/>
    <col min="11005" max="11008" width="12.625" style="84" customWidth="1"/>
    <col min="11009" max="11253" width="9" style="84"/>
    <col min="11254" max="11254" width="26.875" style="84" customWidth="1"/>
    <col min="11255" max="11255" width="2" style="84" customWidth="1"/>
    <col min="11256" max="11256" width="14.375" style="84" customWidth="1"/>
    <col min="11257" max="11257" width="15.625" style="84" customWidth="1"/>
    <col min="11258" max="11258" width="13.625" style="84" customWidth="1"/>
    <col min="11259" max="11259" width="15.625" style="84" customWidth="1"/>
    <col min="11260" max="11260" width="13.625" style="84" customWidth="1"/>
    <col min="11261" max="11264" width="12.625" style="84" customWidth="1"/>
    <col min="11265" max="11509" width="9" style="84"/>
    <col min="11510" max="11510" width="26.875" style="84" customWidth="1"/>
    <col min="11511" max="11511" width="2" style="84" customWidth="1"/>
    <col min="11512" max="11512" width="14.375" style="84" customWidth="1"/>
    <col min="11513" max="11513" width="15.625" style="84" customWidth="1"/>
    <col min="11514" max="11514" width="13.625" style="84" customWidth="1"/>
    <col min="11515" max="11515" width="15.625" style="84" customWidth="1"/>
    <col min="11516" max="11516" width="13.625" style="84" customWidth="1"/>
    <col min="11517" max="11520" width="12.625" style="84" customWidth="1"/>
    <col min="11521" max="11765" width="9" style="84"/>
    <col min="11766" max="11766" width="26.875" style="84" customWidth="1"/>
    <col min="11767" max="11767" width="2" style="84" customWidth="1"/>
    <col min="11768" max="11768" width="14.375" style="84" customWidth="1"/>
    <col min="11769" max="11769" width="15.625" style="84" customWidth="1"/>
    <col min="11770" max="11770" width="13.625" style="84" customWidth="1"/>
    <col min="11771" max="11771" width="15.625" style="84" customWidth="1"/>
    <col min="11772" max="11772" width="13.625" style="84" customWidth="1"/>
    <col min="11773" max="11776" width="12.625" style="84" customWidth="1"/>
    <col min="11777" max="12021" width="9" style="84"/>
    <col min="12022" max="12022" width="26.875" style="84" customWidth="1"/>
    <col min="12023" max="12023" width="2" style="84" customWidth="1"/>
    <col min="12024" max="12024" width="14.375" style="84" customWidth="1"/>
    <col min="12025" max="12025" width="15.625" style="84" customWidth="1"/>
    <col min="12026" max="12026" width="13.625" style="84" customWidth="1"/>
    <col min="12027" max="12027" width="15.625" style="84" customWidth="1"/>
    <col min="12028" max="12028" width="13.625" style="84" customWidth="1"/>
    <col min="12029" max="12032" width="12.625" style="84" customWidth="1"/>
    <col min="12033" max="12277" width="9" style="84"/>
    <col min="12278" max="12278" width="26.875" style="84" customWidth="1"/>
    <col min="12279" max="12279" width="2" style="84" customWidth="1"/>
    <col min="12280" max="12280" width="14.375" style="84" customWidth="1"/>
    <col min="12281" max="12281" width="15.625" style="84" customWidth="1"/>
    <col min="12282" max="12282" width="13.625" style="84" customWidth="1"/>
    <col min="12283" max="12283" width="15.625" style="84" customWidth="1"/>
    <col min="12284" max="12284" width="13.625" style="84" customWidth="1"/>
    <col min="12285" max="12288" width="12.625" style="84" customWidth="1"/>
    <col min="12289" max="12533" width="9" style="84"/>
    <col min="12534" max="12534" width="26.875" style="84" customWidth="1"/>
    <col min="12535" max="12535" width="2" style="84" customWidth="1"/>
    <col min="12536" max="12536" width="14.375" style="84" customWidth="1"/>
    <col min="12537" max="12537" width="15.625" style="84" customWidth="1"/>
    <col min="12538" max="12538" width="13.625" style="84" customWidth="1"/>
    <col min="12539" max="12539" width="15.625" style="84" customWidth="1"/>
    <col min="12540" max="12540" width="13.625" style="84" customWidth="1"/>
    <col min="12541" max="12544" width="12.625" style="84" customWidth="1"/>
    <col min="12545" max="12789" width="9" style="84"/>
    <col min="12790" max="12790" width="26.875" style="84" customWidth="1"/>
    <col min="12791" max="12791" width="2" style="84" customWidth="1"/>
    <col min="12792" max="12792" width="14.375" style="84" customWidth="1"/>
    <col min="12793" max="12793" width="15.625" style="84" customWidth="1"/>
    <col min="12794" max="12794" width="13.625" style="84" customWidth="1"/>
    <col min="12795" max="12795" width="15.625" style="84" customWidth="1"/>
    <col min="12796" max="12796" width="13.625" style="84" customWidth="1"/>
    <col min="12797" max="12800" width="12.625" style="84" customWidth="1"/>
    <col min="12801" max="13045" width="9" style="84"/>
    <col min="13046" max="13046" width="26.875" style="84" customWidth="1"/>
    <col min="13047" max="13047" width="2" style="84" customWidth="1"/>
    <col min="13048" max="13048" width="14.375" style="84" customWidth="1"/>
    <col min="13049" max="13049" width="15.625" style="84" customWidth="1"/>
    <col min="13050" max="13050" width="13.625" style="84" customWidth="1"/>
    <col min="13051" max="13051" width="15.625" style="84" customWidth="1"/>
    <col min="13052" max="13052" width="13.625" style="84" customWidth="1"/>
    <col min="13053" max="13056" width="12.625" style="84" customWidth="1"/>
    <col min="13057" max="13301" width="9" style="84"/>
    <col min="13302" max="13302" width="26.875" style="84" customWidth="1"/>
    <col min="13303" max="13303" width="2" style="84" customWidth="1"/>
    <col min="13304" max="13304" width="14.375" style="84" customWidth="1"/>
    <col min="13305" max="13305" width="15.625" style="84" customWidth="1"/>
    <col min="13306" max="13306" width="13.625" style="84" customWidth="1"/>
    <col min="13307" max="13307" width="15.625" style="84" customWidth="1"/>
    <col min="13308" max="13308" width="13.625" style="84" customWidth="1"/>
    <col min="13309" max="13312" width="12.625" style="84" customWidth="1"/>
    <col min="13313" max="13557" width="9" style="84"/>
    <col min="13558" max="13558" width="26.875" style="84" customWidth="1"/>
    <col min="13559" max="13559" width="2" style="84" customWidth="1"/>
    <col min="13560" max="13560" width="14.375" style="84" customWidth="1"/>
    <col min="13561" max="13561" width="15.625" style="84" customWidth="1"/>
    <col min="13562" max="13562" width="13.625" style="84" customWidth="1"/>
    <col min="13563" max="13563" width="15.625" style="84" customWidth="1"/>
    <col min="13564" max="13564" width="13.625" style="84" customWidth="1"/>
    <col min="13565" max="13568" width="12.625" style="84" customWidth="1"/>
    <col min="13569" max="13813" width="9" style="84"/>
    <col min="13814" max="13814" width="26.875" style="84" customWidth="1"/>
    <col min="13815" max="13815" width="2" style="84" customWidth="1"/>
    <col min="13816" max="13816" width="14.375" style="84" customWidth="1"/>
    <col min="13817" max="13817" width="15.625" style="84" customWidth="1"/>
    <col min="13818" max="13818" width="13.625" style="84" customWidth="1"/>
    <col min="13819" max="13819" width="15.625" style="84" customWidth="1"/>
    <col min="13820" max="13820" width="13.625" style="84" customWidth="1"/>
    <col min="13821" max="13824" width="12.625" style="84" customWidth="1"/>
    <col min="13825" max="14069" width="9" style="84"/>
    <col min="14070" max="14070" width="26.875" style="84" customWidth="1"/>
    <col min="14071" max="14071" width="2" style="84" customWidth="1"/>
    <col min="14072" max="14072" width="14.375" style="84" customWidth="1"/>
    <col min="14073" max="14073" width="15.625" style="84" customWidth="1"/>
    <col min="14074" max="14074" width="13.625" style="84" customWidth="1"/>
    <col min="14075" max="14075" width="15.625" style="84" customWidth="1"/>
    <col min="14076" max="14076" width="13.625" style="84" customWidth="1"/>
    <col min="14077" max="14080" width="12.625" style="84" customWidth="1"/>
    <col min="14081" max="14325" width="9" style="84"/>
    <col min="14326" max="14326" width="26.875" style="84" customWidth="1"/>
    <col min="14327" max="14327" width="2" style="84" customWidth="1"/>
    <col min="14328" max="14328" width="14.375" style="84" customWidth="1"/>
    <col min="14329" max="14329" width="15.625" style="84" customWidth="1"/>
    <col min="14330" max="14330" width="13.625" style="84" customWidth="1"/>
    <col min="14331" max="14331" width="15.625" style="84" customWidth="1"/>
    <col min="14332" max="14332" width="13.625" style="84" customWidth="1"/>
    <col min="14333" max="14336" width="12.625" style="84" customWidth="1"/>
    <col min="14337" max="14581" width="9" style="84"/>
    <col min="14582" max="14582" width="26.875" style="84" customWidth="1"/>
    <col min="14583" max="14583" width="2" style="84" customWidth="1"/>
    <col min="14584" max="14584" width="14.375" style="84" customWidth="1"/>
    <col min="14585" max="14585" width="15.625" style="84" customWidth="1"/>
    <col min="14586" max="14586" width="13.625" style="84" customWidth="1"/>
    <col min="14587" max="14587" width="15.625" style="84" customWidth="1"/>
    <col min="14588" max="14588" width="13.625" style="84" customWidth="1"/>
    <col min="14589" max="14592" width="12.625" style="84" customWidth="1"/>
    <col min="14593" max="14837" width="9" style="84"/>
    <col min="14838" max="14838" width="26.875" style="84" customWidth="1"/>
    <col min="14839" max="14839" width="2" style="84" customWidth="1"/>
    <col min="14840" max="14840" width="14.375" style="84" customWidth="1"/>
    <col min="14841" max="14841" width="15.625" style="84" customWidth="1"/>
    <col min="14842" max="14842" width="13.625" style="84" customWidth="1"/>
    <col min="14843" max="14843" width="15.625" style="84" customWidth="1"/>
    <col min="14844" max="14844" width="13.625" style="84" customWidth="1"/>
    <col min="14845" max="14848" width="12.625" style="84" customWidth="1"/>
    <col min="14849" max="15093" width="9" style="84"/>
    <col min="15094" max="15094" width="26.875" style="84" customWidth="1"/>
    <col min="15095" max="15095" width="2" style="84" customWidth="1"/>
    <col min="15096" max="15096" width="14.375" style="84" customWidth="1"/>
    <col min="15097" max="15097" width="15.625" style="84" customWidth="1"/>
    <col min="15098" max="15098" width="13.625" style="84" customWidth="1"/>
    <col min="15099" max="15099" width="15.625" style="84" customWidth="1"/>
    <col min="15100" max="15100" width="13.625" style="84" customWidth="1"/>
    <col min="15101" max="15104" width="12.625" style="84" customWidth="1"/>
    <col min="15105" max="15349" width="9" style="84"/>
    <col min="15350" max="15350" width="26.875" style="84" customWidth="1"/>
    <col min="15351" max="15351" width="2" style="84" customWidth="1"/>
    <col min="15352" max="15352" width="14.375" style="84" customWidth="1"/>
    <col min="15353" max="15353" width="15.625" style="84" customWidth="1"/>
    <col min="15354" max="15354" width="13.625" style="84" customWidth="1"/>
    <col min="15355" max="15355" width="15.625" style="84" customWidth="1"/>
    <col min="15356" max="15356" width="13.625" style="84" customWidth="1"/>
    <col min="15357" max="15360" width="12.625" style="84" customWidth="1"/>
    <col min="15361" max="15605" width="9" style="84"/>
    <col min="15606" max="15606" width="26.875" style="84" customWidth="1"/>
    <col min="15607" max="15607" width="2" style="84" customWidth="1"/>
    <col min="15608" max="15608" width="14.375" style="84" customWidth="1"/>
    <col min="15609" max="15609" width="15.625" style="84" customWidth="1"/>
    <col min="15610" max="15610" width="13.625" style="84" customWidth="1"/>
    <col min="15611" max="15611" width="15.625" style="84" customWidth="1"/>
    <col min="15612" max="15612" width="13.625" style="84" customWidth="1"/>
    <col min="15613" max="15616" width="12.625" style="84" customWidth="1"/>
    <col min="15617" max="15861" width="9" style="84"/>
    <col min="15862" max="15862" width="26.875" style="84" customWidth="1"/>
    <col min="15863" max="15863" width="2" style="84" customWidth="1"/>
    <col min="15864" max="15864" width="14.375" style="84" customWidth="1"/>
    <col min="15865" max="15865" width="15.625" style="84" customWidth="1"/>
    <col min="15866" max="15866" width="13.625" style="84" customWidth="1"/>
    <col min="15867" max="15867" width="15.625" style="84" customWidth="1"/>
    <col min="15868" max="15868" width="13.625" style="84" customWidth="1"/>
    <col min="15869" max="15872" width="12.625" style="84" customWidth="1"/>
    <col min="15873" max="16117" width="9" style="84"/>
    <col min="16118" max="16118" width="26.875" style="84" customWidth="1"/>
    <col min="16119" max="16119" width="2" style="84" customWidth="1"/>
    <col min="16120" max="16120" width="14.375" style="84" customWidth="1"/>
    <col min="16121" max="16121" width="15.625" style="84" customWidth="1"/>
    <col min="16122" max="16122" width="13.625" style="84" customWidth="1"/>
    <col min="16123" max="16123" width="15.625" style="84" customWidth="1"/>
    <col min="16124" max="16124" width="13.625" style="84" customWidth="1"/>
    <col min="16125" max="16128" width="12.625" style="84" customWidth="1"/>
    <col min="16129" max="16384" width="9" style="84"/>
  </cols>
  <sheetData>
    <row r="1" spans="1:8" ht="6.75" customHeight="1">
      <c r="A1" s="81"/>
      <c r="B1" s="82"/>
      <c r="C1" s="82"/>
      <c r="D1" s="82"/>
      <c r="E1" s="82"/>
      <c r="F1" s="82"/>
      <c r="G1" s="82"/>
      <c r="H1" s="83"/>
    </row>
    <row r="2" spans="1:8" ht="32.25" customHeight="1">
      <c r="A2" s="338" t="s">
        <v>263</v>
      </c>
      <c r="B2" s="339"/>
      <c r="C2" s="339"/>
      <c r="D2" s="339"/>
      <c r="E2" s="339"/>
      <c r="F2" s="339"/>
      <c r="G2" s="339"/>
      <c r="H2" s="340"/>
    </row>
    <row r="3" spans="1:8" ht="7.5" customHeight="1">
      <c r="A3" s="85"/>
      <c r="B3" s="86"/>
      <c r="C3" s="86"/>
      <c r="D3" s="86"/>
      <c r="E3" s="86"/>
      <c r="F3" s="86"/>
      <c r="G3" s="86"/>
      <c r="H3" s="87"/>
    </row>
    <row r="4" spans="1:8" s="1" customFormat="1" ht="14.25" customHeight="1">
      <c r="A4" s="347" t="s">
        <v>152</v>
      </c>
      <c r="B4" s="350" t="s">
        <v>153</v>
      </c>
      <c r="C4" s="969" t="s">
        <v>646</v>
      </c>
      <c r="D4" s="970"/>
      <c r="E4" s="969" t="s">
        <v>647</v>
      </c>
      <c r="F4" s="969"/>
      <c r="G4" s="343" t="s">
        <v>151</v>
      </c>
      <c r="H4" s="344"/>
    </row>
    <row r="5" spans="1:8" s="1" customFormat="1" ht="14.25" customHeight="1">
      <c r="A5" s="348"/>
      <c r="B5" s="351"/>
      <c r="C5" s="341" t="s">
        <v>156</v>
      </c>
      <c r="D5" s="342"/>
      <c r="E5" s="341" t="s">
        <v>448</v>
      </c>
      <c r="F5" s="341"/>
      <c r="G5" s="345"/>
      <c r="H5" s="346"/>
    </row>
    <row r="6" spans="1:8" s="1" customFormat="1" ht="27" customHeight="1">
      <c r="A6" s="349"/>
      <c r="B6" s="352"/>
      <c r="C6" s="88" t="s">
        <v>154</v>
      </c>
      <c r="D6" s="12" t="s">
        <v>155</v>
      </c>
      <c r="E6" s="12" t="s">
        <v>154</v>
      </c>
      <c r="F6" s="12" t="s">
        <v>155</v>
      </c>
      <c r="G6" s="12" t="s">
        <v>157</v>
      </c>
      <c r="H6" s="13" t="s">
        <v>389</v>
      </c>
    </row>
    <row r="7" spans="1:8" ht="11.25" customHeight="1">
      <c r="A7" s="971"/>
      <c r="B7" s="972" t="s">
        <v>107</v>
      </c>
      <c r="C7" s="973"/>
      <c r="D7" s="972" t="s">
        <v>107</v>
      </c>
      <c r="E7" s="974"/>
      <c r="F7" s="972" t="s">
        <v>107</v>
      </c>
      <c r="G7" s="975" t="s">
        <v>107</v>
      </c>
      <c r="H7" s="976" t="s">
        <v>107</v>
      </c>
    </row>
    <row r="8" spans="1:8" ht="36.75" customHeight="1">
      <c r="A8" s="334" t="s">
        <v>557</v>
      </c>
      <c r="B8" s="977">
        <v>2500000</v>
      </c>
      <c r="C8" s="978"/>
      <c r="D8" s="336">
        <v>0</v>
      </c>
      <c r="E8" s="979" t="s">
        <v>556</v>
      </c>
      <c r="F8" s="169">
        <v>2390000</v>
      </c>
      <c r="G8" s="169">
        <v>2390000</v>
      </c>
      <c r="H8" s="980">
        <f>F8-G8</f>
        <v>0</v>
      </c>
    </row>
    <row r="9" spans="1:8" ht="36.75" customHeight="1">
      <c r="A9" s="981"/>
      <c r="B9" s="982"/>
      <c r="C9" s="983"/>
      <c r="D9" s="337"/>
      <c r="E9" s="979" t="s">
        <v>552</v>
      </c>
      <c r="F9" s="169">
        <v>110000</v>
      </c>
      <c r="G9" s="169">
        <v>110000</v>
      </c>
      <c r="H9" s="980">
        <f t="shared" ref="H9:H23" si="0">F9-G9</f>
        <v>0</v>
      </c>
    </row>
    <row r="10" spans="1:8" ht="36.75" customHeight="1">
      <c r="A10" s="334" t="s">
        <v>558</v>
      </c>
      <c r="B10" s="977">
        <v>4000</v>
      </c>
      <c r="C10" s="978"/>
      <c r="D10" s="336">
        <v>0</v>
      </c>
      <c r="E10" s="979" t="s">
        <v>556</v>
      </c>
      <c r="F10" s="169">
        <v>1282</v>
      </c>
      <c r="G10" s="169">
        <v>0</v>
      </c>
      <c r="H10" s="980">
        <f t="shared" si="0"/>
        <v>1282</v>
      </c>
    </row>
    <row r="11" spans="1:8" ht="36.75" customHeight="1">
      <c r="A11" s="981"/>
      <c r="B11" s="982"/>
      <c r="C11" s="983"/>
      <c r="D11" s="337"/>
      <c r="E11" s="979" t="s">
        <v>552</v>
      </c>
      <c r="F11" s="169">
        <v>1294</v>
      </c>
      <c r="G11" s="169">
        <v>0</v>
      </c>
      <c r="H11" s="980">
        <f t="shared" si="0"/>
        <v>1294</v>
      </c>
    </row>
    <row r="12" spans="1:8" ht="36.75" customHeight="1">
      <c r="A12" s="334" t="s">
        <v>547</v>
      </c>
      <c r="B12" s="977">
        <v>10000</v>
      </c>
      <c r="C12" s="978"/>
      <c r="D12" s="336">
        <v>0</v>
      </c>
      <c r="E12" s="979" t="s">
        <v>556</v>
      </c>
      <c r="F12" s="169">
        <v>3713</v>
      </c>
      <c r="G12" s="169">
        <v>0</v>
      </c>
      <c r="H12" s="980">
        <f t="shared" ref="H12:H13" si="1">F12-G12</f>
        <v>3713</v>
      </c>
    </row>
    <row r="13" spans="1:8" ht="36.75" customHeight="1">
      <c r="A13" s="981"/>
      <c r="B13" s="982"/>
      <c r="C13" s="983"/>
      <c r="D13" s="337"/>
      <c r="E13" s="979" t="s">
        <v>552</v>
      </c>
      <c r="F13" s="169">
        <v>3734</v>
      </c>
      <c r="G13" s="169">
        <v>0</v>
      </c>
      <c r="H13" s="980">
        <f t="shared" si="1"/>
        <v>3734</v>
      </c>
    </row>
    <row r="14" spans="1:8" ht="36.75" customHeight="1">
      <c r="A14" s="984" t="s">
        <v>575</v>
      </c>
      <c r="B14" s="985">
        <v>430000</v>
      </c>
      <c r="C14" s="335"/>
      <c r="D14" s="336">
        <v>0</v>
      </c>
      <c r="E14" s="986" t="s">
        <v>553</v>
      </c>
      <c r="F14" s="987">
        <v>430000</v>
      </c>
      <c r="G14" s="987">
        <v>0</v>
      </c>
      <c r="H14" s="988">
        <f>F14-G14</f>
        <v>430000</v>
      </c>
    </row>
    <row r="15" spans="1:8" ht="36.75" customHeight="1">
      <c r="A15" s="981"/>
      <c r="B15" s="985"/>
      <c r="C15" s="335"/>
      <c r="D15" s="337"/>
      <c r="E15" s="989"/>
      <c r="F15" s="337"/>
      <c r="G15" s="336"/>
      <c r="H15" s="990">
        <f t="shared" ref="H15" si="2">F15-G15</f>
        <v>0</v>
      </c>
    </row>
    <row r="16" spans="1:8" ht="36.75" customHeight="1">
      <c r="A16" s="984" t="s">
        <v>576</v>
      </c>
      <c r="B16" s="985">
        <v>80000</v>
      </c>
      <c r="C16" s="335"/>
      <c r="D16" s="336">
        <v>0</v>
      </c>
      <c r="E16" s="986" t="s">
        <v>552</v>
      </c>
      <c r="F16" s="987">
        <v>80000</v>
      </c>
      <c r="G16" s="987">
        <v>0</v>
      </c>
      <c r="H16" s="988">
        <f>F16-G16</f>
        <v>80000</v>
      </c>
    </row>
    <row r="17" spans="1:8" ht="36.75" customHeight="1">
      <c r="A17" s="981"/>
      <c r="B17" s="985"/>
      <c r="C17" s="335"/>
      <c r="D17" s="337"/>
      <c r="E17" s="989"/>
      <c r="F17" s="337"/>
      <c r="G17" s="336"/>
      <c r="H17" s="990">
        <f t="shared" si="0"/>
        <v>0</v>
      </c>
    </row>
    <row r="18" spans="1:8" ht="36.75" customHeight="1">
      <c r="A18" s="984" t="s">
        <v>465</v>
      </c>
      <c r="B18" s="985">
        <v>15000</v>
      </c>
      <c r="C18" s="335"/>
      <c r="D18" s="987">
        <v>0</v>
      </c>
      <c r="E18" s="991" t="s">
        <v>552</v>
      </c>
      <c r="F18" s="987">
        <v>15000</v>
      </c>
      <c r="G18" s="987">
        <v>0</v>
      </c>
      <c r="H18" s="988">
        <f>F18-G18</f>
        <v>15000</v>
      </c>
    </row>
    <row r="19" spans="1:8" ht="36.75" customHeight="1" thickBot="1">
      <c r="A19" s="992"/>
      <c r="B19" s="993"/>
      <c r="C19" s="994"/>
      <c r="D19" s="995"/>
      <c r="E19" s="996"/>
      <c r="F19" s="995"/>
      <c r="G19" s="995"/>
      <c r="H19" s="997">
        <f t="shared" si="0"/>
        <v>0</v>
      </c>
    </row>
    <row r="20" spans="1:8" ht="73.5" customHeight="1">
      <c r="A20" s="998" t="s">
        <v>559</v>
      </c>
      <c r="B20" s="999">
        <v>405000</v>
      </c>
      <c r="C20" s="1000"/>
      <c r="D20" s="1001">
        <v>0</v>
      </c>
      <c r="E20" s="1002" t="s">
        <v>554</v>
      </c>
      <c r="F20" s="1003">
        <v>405000</v>
      </c>
      <c r="G20" s="1003">
        <v>0</v>
      </c>
      <c r="H20" s="1004">
        <f t="shared" ref="H20" si="3">F20-G20</f>
        <v>405000</v>
      </c>
    </row>
    <row r="21" spans="1:8" ht="36.75" customHeight="1">
      <c r="A21" s="984" t="s">
        <v>466</v>
      </c>
      <c r="B21" s="985">
        <v>201000</v>
      </c>
      <c r="C21" s="335"/>
      <c r="D21" s="987">
        <v>0</v>
      </c>
      <c r="E21" s="991" t="s">
        <v>555</v>
      </c>
      <c r="F21" s="987">
        <v>201000</v>
      </c>
      <c r="G21" s="987">
        <v>0</v>
      </c>
      <c r="H21" s="988">
        <f t="shared" si="0"/>
        <v>201000</v>
      </c>
    </row>
    <row r="22" spans="1:8" ht="36.75" customHeight="1">
      <c r="A22" s="334"/>
      <c r="B22" s="1005"/>
      <c r="C22" s="1006"/>
      <c r="D22" s="336"/>
      <c r="E22" s="986"/>
      <c r="F22" s="336"/>
      <c r="G22" s="336"/>
      <c r="H22" s="990">
        <f t="shared" si="0"/>
        <v>0</v>
      </c>
    </row>
    <row r="23" spans="1:8" ht="73.5" customHeight="1">
      <c r="A23" s="1007" t="s">
        <v>468</v>
      </c>
      <c r="B23" s="1008">
        <v>9000</v>
      </c>
      <c r="C23" s="168"/>
      <c r="D23" s="1009">
        <v>0</v>
      </c>
      <c r="E23" s="1010" t="s">
        <v>555</v>
      </c>
      <c r="F23" s="1009">
        <v>9000</v>
      </c>
      <c r="G23" s="1009">
        <v>0</v>
      </c>
      <c r="H23" s="1011">
        <f t="shared" si="0"/>
        <v>9000</v>
      </c>
    </row>
    <row r="24" spans="1:8" ht="36.75" customHeight="1">
      <c r="A24" s="984" t="s">
        <v>158</v>
      </c>
      <c r="B24" s="1005">
        <f>SUM(B8:B23)</f>
        <v>3654000</v>
      </c>
      <c r="C24" s="991"/>
      <c r="D24" s="987">
        <f>D8+D10+D14+D16+D18+D21+D23</f>
        <v>0</v>
      </c>
      <c r="E24" s="979" t="s">
        <v>556</v>
      </c>
      <c r="F24" s="1012">
        <f>SUM(F8,F10,F12)</f>
        <v>2394995</v>
      </c>
      <c r="G24" s="169">
        <f>G8</f>
        <v>2390000</v>
      </c>
      <c r="H24" s="1013">
        <f>SUM(H8,H10,H12)</f>
        <v>4995</v>
      </c>
    </row>
    <row r="25" spans="1:8" ht="36.75" customHeight="1">
      <c r="A25" s="981"/>
      <c r="B25" s="982"/>
      <c r="C25" s="989"/>
      <c r="D25" s="337"/>
      <c r="E25" s="979" t="s">
        <v>648</v>
      </c>
      <c r="F25" s="1012">
        <f>SUM(F9,F11,F13,F14,F16,F18,F20,F21,F23)</f>
        <v>1255028</v>
      </c>
      <c r="G25" s="1008">
        <f>G9</f>
        <v>110000</v>
      </c>
      <c r="H25" s="1014">
        <f>SUM(H9,H11,H13,H14,H16,H18,H20,H21,H23)</f>
        <v>1145028</v>
      </c>
    </row>
    <row r="26" spans="1:8" ht="73.5" customHeight="1">
      <c r="A26" s="89"/>
      <c r="B26" s="90"/>
      <c r="C26" s="91"/>
      <c r="D26" s="92"/>
      <c r="E26" s="91"/>
      <c r="F26" s="90"/>
      <c r="G26" s="93"/>
      <c r="H26" s="94"/>
    </row>
    <row r="27" spans="1:8" ht="73.5" customHeight="1">
      <c r="A27" s="105"/>
      <c r="B27" s="95"/>
      <c r="C27" s="96"/>
      <c r="D27" s="97"/>
      <c r="E27" s="96"/>
      <c r="F27" s="95"/>
      <c r="G27" s="98"/>
      <c r="H27" s="99"/>
    </row>
    <row r="28" spans="1:8" ht="73.5" customHeight="1" thickBot="1">
      <c r="A28" s="100"/>
      <c r="B28" s="101"/>
      <c r="C28" s="102"/>
      <c r="D28" s="101"/>
      <c r="E28" s="103"/>
      <c r="F28" s="101"/>
      <c r="G28" s="101"/>
      <c r="H28" s="104"/>
    </row>
  </sheetData>
  <mergeCells count="56">
    <mergeCell ref="F14:F15"/>
    <mergeCell ref="G14:G15"/>
    <mergeCell ref="H14:H15"/>
    <mergeCell ref="E14:E15"/>
    <mergeCell ref="H16:H17"/>
    <mergeCell ref="E16:E17"/>
    <mergeCell ref="H18:H19"/>
    <mergeCell ref="H21:H22"/>
    <mergeCell ref="F16:F17"/>
    <mergeCell ref="F18:F19"/>
    <mergeCell ref="F21:F22"/>
    <mergeCell ref="G16:G17"/>
    <mergeCell ref="G18:G19"/>
    <mergeCell ref="G21:G22"/>
    <mergeCell ref="E18:E19"/>
    <mergeCell ref="E21:E22"/>
    <mergeCell ref="C18:C19"/>
    <mergeCell ref="C21:C22"/>
    <mergeCell ref="D16:D17"/>
    <mergeCell ref="D18:D19"/>
    <mergeCell ref="D21:D22"/>
    <mergeCell ref="A16:A17"/>
    <mergeCell ref="C16:C17"/>
    <mergeCell ref="A18:A19"/>
    <mergeCell ref="A21:A22"/>
    <mergeCell ref="B16:B17"/>
    <mergeCell ref="B18:B19"/>
    <mergeCell ref="B21:B22"/>
    <mergeCell ref="A10:A11"/>
    <mergeCell ref="B10:B11"/>
    <mergeCell ref="C10:C11"/>
    <mergeCell ref="D10:D11"/>
    <mergeCell ref="A14:A15"/>
    <mergeCell ref="B14:B15"/>
    <mergeCell ref="C14:C15"/>
    <mergeCell ref="D14:D15"/>
    <mergeCell ref="A12:A13"/>
    <mergeCell ref="B12:B13"/>
    <mergeCell ref="C12:C13"/>
    <mergeCell ref="D12:D13"/>
    <mergeCell ref="A24:A25"/>
    <mergeCell ref="B24:B25"/>
    <mergeCell ref="C24:C25"/>
    <mergeCell ref="D24:D25"/>
    <mergeCell ref="A2:H2"/>
    <mergeCell ref="C4:D4"/>
    <mergeCell ref="E4:F4"/>
    <mergeCell ref="C5:D5"/>
    <mergeCell ref="E5:F5"/>
    <mergeCell ref="G4:H5"/>
    <mergeCell ref="A4:A6"/>
    <mergeCell ref="B4:B6"/>
    <mergeCell ref="A8:A9"/>
    <mergeCell ref="B8:B9"/>
    <mergeCell ref="C8:C9"/>
    <mergeCell ref="D8:D9"/>
  </mergeCells>
  <phoneticPr fontId="4"/>
  <printOptions horizontalCentered="1"/>
  <pageMargins left="0.39370078740157483" right="0.39370078740157483" top="0.78740157480314965" bottom="0.59055118110236227" header="0.51181102362204722" footer="0.51181102362204722"/>
  <pageSetup paperSize="9" scale="98" fitToHeight="0" orientation="landscape" blackAndWhite="1" r:id="rId1"/>
  <headerFooter alignWithMargins="0"/>
  <rowBreaks count="1" manualBreakCount="1">
    <brk id="1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２,3,4,5キャッシュフロー計算書</vt:lpstr>
      <vt:lpstr>６給与費明細書(1)</vt:lpstr>
      <vt:lpstr>給与費明細書(2)</vt:lpstr>
      <vt:lpstr>給与費明細書(3)ｱ,ｲ</vt:lpstr>
      <vt:lpstr>給与費明細書(3)ｳ</vt:lpstr>
      <vt:lpstr>給与費明細書(3)ｴ</vt:lpstr>
      <vt:lpstr>７債務負担行為</vt:lpstr>
      <vt:lpstr>８,９,10,11貸借対照表（31年度）</vt:lpstr>
      <vt:lpstr>注記</vt:lpstr>
      <vt:lpstr>12,13,14損益計算書（30年度）</vt:lpstr>
      <vt:lpstr>15,16,17,18貸借対照表（30年度）</vt:lpstr>
      <vt:lpstr>'12,13,14損益計算書（30年度）'!Print_Area</vt:lpstr>
      <vt:lpstr>'15,16,17,18貸借対照表（30年度）'!Print_Area</vt:lpstr>
      <vt:lpstr>'１収益的収入及び支出'!Print_Area</vt:lpstr>
      <vt:lpstr>'２,3,4,5キャッシュフロー計算書'!Print_Area</vt:lpstr>
      <vt:lpstr>'６給与費明細書(1)'!Print_Area</vt:lpstr>
      <vt:lpstr>'７債務負担行為'!Print_Area</vt:lpstr>
      <vt:lpstr>'８,９,10,11貸借対照表（31年度）'!Print_Area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2019-01-31T04:26:36Z</dcterms:modified>
</cp:coreProperties>
</file>