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予算概要((1)予算額)" sheetId="1" r:id="rId1"/>
    <sheet name="予算概要((2)予算概要)" sheetId="2" r:id="rId2"/>
    <sheet name="予算概要((3)人件費、物件費の割合)" sheetId="3" r:id="rId3"/>
  </sheets>
  <definedNames>
    <definedName name="_xlnm.Print_Area" localSheetId="0">'予算概要((1)予算額)'!$A$1:$M$17</definedName>
    <definedName name="_xlnm.Print_Area" localSheetId="1">'予算概要((2)予算概要)'!$A$1:$S$81</definedName>
    <definedName name="_xlnm.Print_Area" localSheetId="2">'予算概要((3)人件費、物件費の割合)'!$A$1:$S$19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3" l="1"/>
  <c r="H13" i="3"/>
  <c r="I13" i="3" s="1"/>
  <c r="G13" i="3"/>
  <c r="B13" i="3"/>
  <c r="M13" i="3" s="1"/>
  <c r="N12" i="3"/>
  <c r="M12" i="3"/>
  <c r="L12" i="3"/>
  <c r="K12" i="3"/>
  <c r="I12" i="3"/>
  <c r="C12" i="3"/>
  <c r="C13" i="3" s="1"/>
  <c r="P11" i="3"/>
  <c r="O11" i="3"/>
  <c r="N11" i="3"/>
  <c r="M11" i="3"/>
  <c r="L11" i="3"/>
  <c r="K11" i="3"/>
  <c r="I11" i="3"/>
  <c r="E11" i="3"/>
  <c r="S11" i="3" s="1"/>
  <c r="D11" i="3"/>
  <c r="S10" i="3"/>
  <c r="Q10" i="3"/>
  <c r="P10" i="3"/>
  <c r="O10" i="3"/>
  <c r="N10" i="3"/>
  <c r="M10" i="3"/>
  <c r="L10" i="3"/>
  <c r="K10" i="3"/>
  <c r="I10" i="3"/>
  <c r="F10" i="3"/>
  <c r="E10" i="3"/>
  <c r="R10" i="3" s="1"/>
  <c r="D10" i="3"/>
  <c r="R9" i="3"/>
  <c r="P9" i="3"/>
  <c r="O9" i="3"/>
  <c r="N9" i="3"/>
  <c r="M9" i="3"/>
  <c r="L9" i="3"/>
  <c r="K9" i="3"/>
  <c r="I9" i="3"/>
  <c r="E9" i="3"/>
  <c r="Q9" i="3" s="1"/>
  <c r="D9" i="3"/>
  <c r="S8" i="3"/>
  <c r="Q8" i="3"/>
  <c r="P8" i="3"/>
  <c r="O8" i="3"/>
  <c r="N8" i="3"/>
  <c r="M8" i="3"/>
  <c r="L8" i="3"/>
  <c r="K8" i="3"/>
  <c r="I8" i="3"/>
  <c r="F8" i="3"/>
  <c r="E8" i="3"/>
  <c r="R8" i="3" s="1"/>
  <c r="D8" i="3"/>
  <c r="S7" i="3"/>
  <c r="R7" i="3"/>
  <c r="Q7" i="3"/>
  <c r="P7" i="3"/>
  <c r="O7" i="3"/>
  <c r="N7" i="3"/>
  <c r="M7" i="3"/>
  <c r="L7" i="3"/>
  <c r="K7" i="3"/>
  <c r="I7" i="3"/>
  <c r="F7" i="3"/>
  <c r="D7" i="3"/>
  <c r="P6" i="3"/>
  <c r="O6" i="3"/>
  <c r="N6" i="3"/>
  <c r="M6" i="3"/>
  <c r="L6" i="3"/>
  <c r="J6" i="3"/>
  <c r="K6" i="3" s="1"/>
  <c r="I6" i="3"/>
  <c r="F6" i="3"/>
  <c r="E6" i="3"/>
  <c r="S6" i="3" s="1"/>
  <c r="D6" i="3"/>
  <c r="Q78" i="2"/>
  <c r="H78" i="2"/>
  <c r="R77" i="2"/>
  <c r="J77" i="2"/>
  <c r="F77" i="2"/>
  <c r="I77" i="2" s="1"/>
  <c r="R76" i="2"/>
  <c r="J76" i="2"/>
  <c r="I76" i="2"/>
  <c r="S75" i="2"/>
  <c r="R75" i="2"/>
  <c r="J75" i="2"/>
  <c r="I75" i="2"/>
  <c r="O74" i="2"/>
  <c r="O78" i="2" s="1"/>
  <c r="J74" i="2"/>
  <c r="I74" i="2"/>
  <c r="S73" i="2"/>
  <c r="R73" i="2"/>
  <c r="J73" i="2"/>
  <c r="I73" i="2"/>
  <c r="S72" i="2"/>
  <c r="R72" i="2"/>
  <c r="O72" i="2"/>
  <c r="F72" i="2"/>
  <c r="J72" i="2" s="1"/>
  <c r="S71" i="2"/>
  <c r="R71" i="2"/>
  <c r="J71" i="2"/>
  <c r="I71" i="2"/>
  <c r="F71" i="2"/>
  <c r="S70" i="2"/>
  <c r="R70" i="2"/>
  <c r="J70" i="2"/>
  <c r="F70" i="2"/>
  <c r="I70" i="2" s="1"/>
  <c r="R69" i="2"/>
  <c r="Q69" i="2"/>
  <c r="O69" i="2"/>
  <c r="S69" i="2" s="1"/>
  <c r="I69" i="2"/>
  <c r="H69" i="2"/>
  <c r="F69" i="2"/>
  <c r="J69" i="2" s="1"/>
  <c r="R68" i="2"/>
  <c r="J68" i="2"/>
  <c r="I68" i="2"/>
  <c r="J64" i="2"/>
  <c r="I64" i="2"/>
  <c r="S63" i="2"/>
  <c r="R63" i="2"/>
  <c r="J63" i="2"/>
  <c r="I63" i="2"/>
  <c r="S62" i="2"/>
  <c r="R62" i="2"/>
  <c r="J62" i="2"/>
  <c r="I62" i="2"/>
  <c r="S61" i="2"/>
  <c r="R61" i="2"/>
  <c r="J61" i="2"/>
  <c r="I61" i="2"/>
  <c r="S60" i="2"/>
  <c r="R60" i="2"/>
  <c r="J60" i="2"/>
  <c r="I60" i="2"/>
  <c r="S59" i="2"/>
  <c r="R59" i="2"/>
  <c r="J59" i="2"/>
  <c r="I59" i="2"/>
  <c r="S58" i="2"/>
  <c r="Q58" i="2"/>
  <c r="O58" i="2"/>
  <c r="R58" i="2" s="1"/>
  <c r="J58" i="2"/>
  <c r="H58" i="2"/>
  <c r="F58" i="2"/>
  <c r="I58" i="2" s="1"/>
  <c r="R57" i="2"/>
  <c r="J57" i="2"/>
  <c r="I57" i="2"/>
  <c r="R56" i="2"/>
  <c r="J56" i="2"/>
  <c r="I56" i="2"/>
  <c r="S55" i="2"/>
  <c r="R55" i="2"/>
  <c r="J55" i="2"/>
  <c r="I55" i="2"/>
  <c r="S54" i="2"/>
  <c r="R54" i="2"/>
  <c r="J54" i="2"/>
  <c r="I54" i="2"/>
  <c r="S53" i="2"/>
  <c r="R53" i="2"/>
  <c r="J53" i="2"/>
  <c r="I53" i="2"/>
  <c r="S52" i="2"/>
  <c r="R52" i="2"/>
  <c r="J52" i="2"/>
  <c r="I52" i="2"/>
  <c r="S51" i="2"/>
  <c r="R51" i="2"/>
  <c r="J51" i="2"/>
  <c r="I51" i="2"/>
  <c r="Q50" i="2"/>
  <c r="R50" i="2" s="1"/>
  <c r="O50" i="2"/>
  <c r="S50" i="2" s="1"/>
  <c r="H50" i="2"/>
  <c r="I50" i="2" s="1"/>
  <c r="F50" i="2"/>
  <c r="J50" i="2" s="1"/>
  <c r="S49" i="2"/>
  <c r="R49" i="2"/>
  <c r="J49" i="2"/>
  <c r="I49" i="2"/>
  <c r="S48" i="2"/>
  <c r="R48" i="2"/>
  <c r="J48" i="2"/>
  <c r="I48" i="2"/>
  <c r="S47" i="2"/>
  <c r="R47" i="2"/>
  <c r="J47" i="2"/>
  <c r="I47" i="2"/>
  <c r="S46" i="2"/>
  <c r="R46" i="2"/>
  <c r="J46" i="2"/>
  <c r="I46" i="2"/>
  <c r="S45" i="2"/>
  <c r="R45" i="2"/>
  <c r="J45" i="2"/>
  <c r="I45" i="2"/>
  <c r="S44" i="2"/>
  <c r="R44" i="2"/>
  <c r="J44" i="2"/>
  <c r="I44" i="2"/>
  <c r="O43" i="2"/>
  <c r="H43" i="2"/>
  <c r="F43" i="2"/>
  <c r="J43" i="2" s="1"/>
  <c r="R42" i="2"/>
  <c r="J42" i="2"/>
  <c r="I42" i="2"/>
  <c r="J41" i="2"/>
  <c r="I41" i="2"/>
  <c r="J40" i="2"/>
  <c r="I40" i="2"/>
  <c r="R39" i="2"/>
  <c r="J39" i="2"/>
  <c r="I39" i="2"/>
  <c r="J38" i="2"/>
  <c r="I38" i="2"/>
  <c r="S37" i="2"/>
  <c r="R37" i="2"/>
  <c r="J37" i="2"/>
  <c r="I37" i="2"/>
  <c r="S36" i="2"/>
  <c r="R36" i="2"/>
  <c r="J36" i="2"/>
  <c r="I36" i="2"/>
  <c r="S32" i="2"/>
  <c r="R32" i="2"/>
  <c r="J32" i="2"/>
  <c r="I32" i="2"/>
  <c r="S31" i="2"/>
  <c r="R31" i="2"/>
  <c r="J31" i="2"/>
  <c r="I31" i="2"/>
  <c r="Q30" i="2"/>
  <c r="S30" i="2" s="1"/>
  <c r="J30" i="2"/>
  <c r="S29" i="2"/>
  <c r="R29" i="2"/>
  <c r="J29" i="2"/>
  <c r="I29" i="2"/>
  <c r="S28" i="2"/>
  <c r="R28" i="2"/>
  <c r="J28" i="2"/>
  <c r="I28" i="2"/>
  <c r="S27" i="2"/>
  <c r="R27" i="2"/>
  <c r="J27" i="2"/>
  <c r="I27" i="2"/>
  <c r="S26" i="2"/>
  <c r="R26" i="2"/>
  <c r="J26" i="2"/>
  <c r="I26" i="2"/>
  <c r="S25" i="2"/>
  <c r="R25" i="2"/>
  <c r="J25" i="2"/>
  <c r="I25" i="2"/>
  <c r="Q24" i="2"/>
  <c r="S24" i="2" s="1"/>
  <c r="J24" i="2"/>
  <c r="I24" i="2"/>
  <c r="R23" i="2"/>
  <c r="Q23" i="2"/>
  <c r="S23" i="2" s="1"/>
  <c r="O23" i="2"/>
  <c r="F23" i="2"/>
  <c r="R22" i="2"/>
  <c r="J22" i="2"/>
  <c r="I22" i="2"/>
  <c r="J21" i="2"/>
  <c r="I21" i="2"/>
  <c r="S20" i="2"/>
  <c r="R20" i="2"/>
  <c r="H20" i="2"/>
  <c r="J20" i="2" s="1"/>
  <c r="S19" i="2"/>
  <c r="R19" i="2"/>
  <c r="J19" i="2"/>
  <c r="I19" i="2"/>
  <c r="S18" i="2"/>
  <c r="R18" i="2"/>
  <c r="J18" i="2"/>
  <c r="I18" i="2"/>
  <c r="S17" i="2"/>
  <c r="R17" i="2"/>
  <c r="I17" i="2"/>
  <c r="H17" i="2"/>
  <c r="H23" i="2" s="1"/>
  <c r="S16" i="2"/>
  <c r="R16" i="2"/>
  <c r="J16" i="2"/>
  <c r="I16" i="2"/>
  <c r="Q15" i="2"/>
  <c r="H15" i="2"/>
  <c r="R14" i="2"/>
  <c r="R13" i="2"/>
  <c r="J13" i="2"/>
  <c r="I13" i="2"/>
  <c r="J12" i="2"/>
  <c r="I12" i="2"/>
  <c r="S11" i="2"/>
  <c r="R11" i="2"/>
  <c r="J11" i="2"/>
  <c r="I11" i="2"/>
  <c r="O10" i="2"/>
  <c r="S10" i="2" s="1"/>
  <c r="J10" i="2"/>
  <c r="I10" i="2"/>
  <c r="S9" i="2"/>
  <c r="R9" i="2"/>
  <c r="J9" i="2"/>
  <c r="I9" i="2"/>
  <c r="R8" i="2"/>
  <c r="O8" i="2"/>
  <c r="S8" i="2" s="1"/>
  <c r="J8" i="2"/>
  <c r="I8" i="2"/>
  <c r="S7" i="2"/>
  <c r="R7" i="2"/>
  <c r="J7" i="2"/>
  <c r="I7" i="2"/>
  <c r="S6" i="2"/>
  <c r="R6" i="2"/>
  <c r="F6" i="2"/>
  <c r="S5" i="2"/>
  <c r="O5" i="2"/>
  <c r="J5" i="2"/>
  <c r="I5" i="2"/>
  <c r="I15" i="1"/>
  <c r="C15" i="1"/>
  <c r="B15" i="1"/>
  <c r="E15" i="1" s="1"/>
  <c r="J14" i="1"/>
  <c r="H14" i="1"/>
  <c r="M14" i="1" s="1"/>
  <c r="D14" i="1"/>
  <c r="B14" i="1"/>
  <c r="G14" i="1" s="1"/>
  <c r="J13" i="1"/>
  <c r="H13" i="1"/>
  <c r="M13" i="1" s="1"/>
  <c r="D13" i="1"/>
  <c r="B13" i="1"/>
  <c r="G13" i="1" s="1"/>
  <c r="M12" i="1"/>
  <c r="K12" i="1"/>
  <c r="L12" i="1" s="1"/>
  <c r="J12" i="1"/>
  <c r="G12" i="1"/>
  <c r="E12" i="1"/>
  <c r="D12" i="1"/>
  <c r="M11" i="1"/>
  <c r="K11" i="1"/>
  <c r="J11" i="1"/>
  <c r="G11" i="1"/>
  <c r="E11" i="1"/>
  <c r="D11" i="1"/>
  <c r="M10" i="1"/>
  <c r="K10" i="1"/>
  <c r="J10" i="1"/>
  <c r="G10" i="1"/>
  <c r="E10" i="1"/>
  <c r="D10" i="1"/>
  <c r="M9" i="1"/>
  <c r="K9" i="1"/>
  <c r="L9" i="1" s="1"/>
  <c r="J9" i="1"/>
  <c r="G9" i="1"/>
  <c r="E9" i="1"/>
  <c r="D9" i="1"/>
  <c r="M8" i="1"/>
  <c r="K8" i="1"/>
  <c r="J8" i="1"/>
  <c r="G8" i="1"/>
  <c r="E8" i="1"/>
  <c r="D8" i="1"/>
  <c r="J23" i="2" l="1"/>
  <c r="I23" i="2"/>
  <c r="O13" i="3"/>
  <c r="N13" i="3"/>
  <c r="P13" i="3"/>
  <c r="D13" i="3"/>
  <c r="S78" i="2"/>
  <c r="R78" i="2"/>
  <c r="Q43" i="2"/>
  <c r="R43" i="2" s="1"/>
  <c r="E13" i="1"/>
  <c r="K13" i="1"/>
  <c r="E14" i="1"/>
  <c r="K14" i="1"/>
  <c r="L14" i="1" s="1"/>
  <c r="H15" i="1"/>
  <c r="I6" i="2"/>
  <c r="R10" i="2"/>
  <c r="O12" i="2"/>
  <c r="O15" i="2" s="1"/>
  <c r="J17" i="2"/>
  <c r="I20" i="2"/>
  <c r="R24" i="2"/>
  <c r="R30" i="2"/>
  <c r="I43" i="2"/>
  <c r="I72" i="2"/>
  <c r="R74" i="2"/>
  <c r="Q6" i="3"/>
  <c r="S9" i="3"/>
  <c r="F11" i="3"/>
  <c r="Q11" i="3"/>
  <c r="D12" i="3"/>
  <c r="O12" i="3"/>
  <c r="G15" i="1"/>
  <c r="D15" i="1"/>
  <c r="R5" i="2"/>
  <c r="J6" i="2"/>
  <c r="S74" i="2"/>
  <c r="F78" i="2"/>
  <c r="R6" i="3"/>
  <c r="R11" i="3"/>
  <c r="E12" i="3"/>
  <c r="P12" i="3"/>
  <c r="J13" i="3"/>
  <c r="K13" i="3" s="1"/>
  <c r="F14" i="2"/>
  <c r="F9" i="3"/>
  <c r="S15" i="2" l="1"/>
  <c r="R15" i="2"/>
  <c r="J78" i="2"/>
  <c r="I78" i="2"/>
  <c r="S43" i="2"/>
  <c r="J14" i="2"/>
  <c r="I14" i="2"/>
  <c r="S12" i="2"/>
  <c r="R12" i="2"/>
  <c r="Q12" i="3"/>
  <c r="F12" i="3"/>
  <c r="S12" i="3"/>
  <c r="R12" i="3"/>
  <c r="E13" i="3"/>
  <c r="J15" i="1"/>
  <c r="K15" i="1"/>
  <c r="L15" i="1" s="1"/>
  <c r="M15" i="1"/>
  <c r="F15" i="2"/>
  <c r="J15" i="2" l="1"/>
  <c r="I15" i="2"/>
  <c r="S13" i="3"/>
  <c r="R13" i="3"/>
  <c r="F13" i="3"/>
  <c r="Q13" i="3"/>
</calcChain>
</file>

<file path=xl/sharedStrings.xml><?xml version="1.0" encoding="utf-8"?>
<sst xmlns="http://schemas.openxmlformats.org/spreadsheetml/2006/main" count="256" uniqueCount="96">
  <si>
    <t>令和５年度横浜市公営企業会計予算概要</t>
    <rPh sb="0" eb="2">
      <t>レイワ</t>
    </rPh>
    <rPh sb="3" eb="5">
      <t>ネンド</t>
    </rPh>
    <rPh sb="5" eb="8">
      <t>ヨコハマシ</t>
    </rPh>
    <rPh sb="8" eb="10">
      <t>コウエイ</t>
    </rPh>
    <rPh sb="10" eb="12">
      <t>キギョウ</t>
    </rPh>
    <rPh sb="12" eb="14">
      <t>カイケイ</t>
    </rPh>
    <rPh sb="14" eb="16">
      <t>ヨサン</t>
    </rPh>
    <rPh sb="16" eb="18">
      <t>ガイヨウ</t>
    </rPh>
    <phoneticPr fontId="4"/>
  </si>
  <si>
    <t xml:space="preserve"> ⑴ 予 算 額</t>
    <rPh sb="3" eb="4">
      <t>ヨ</t>
    </rPh>
    <rPh sb="5" eb="6">
      <t>サン</t>
    </rPh>
    <rPh sb="7" eb="8">
      <t>ガク</t>
    </rPh>
    <phoneticPr fontId="4"/>
  </si>
  <si>
    <t>会計別</t>
    <rPh sb="0" eb="2">
      <t>カイケイ</t>
    </rPh>
    <rPh sb="2" eb="3">
      <t>ベツ</t>
    </rPh>
    <phoneticPr fontId="4"/>
  </si>
  <si>
    <t>収入</t>
    <rPh sb="0" eb="2">
      <t>シュウニュウ</t>
    </rPh>
    <phoneticPr fontId="4"/>
  </si>
  <si>
    <t>支出</t>
    <rPh sb="0" eb="2">
      <t>シシュツ</t>
    </rPh>
    <phoneticPr fontId="4"/>
  </si>
  <si>
    <t>令和５年度
予定額</t>
    <rPh sb="0" eb="2">
      <t>レイカズ</t>
    </rPh>
    <rPh sb="3" eb="5">
      <t>ネンド</t>
    </rPh>
    <rPh sb="6" eb="8">
      <t>ヨテイ</t>
    </rPh>
    <rPh sb="8" eb="9">
      <t>ガク</t>
    </rPh>
    <phoneticPr fontId="4"/>
  </si>
  <si>
    <t>令和４年度
予定額</t>
    <rPh sb="0" eb="2">
      <t>レイワ</t>
    </rPh>
    <rPh sb="3" eb="5">
      <t>ネンド</t>
    </rPh>
    <rPh sb="6" eb="8">
      <t>ヨテイ</t>
    </rPh>
    <rPh sb="8" eb="9">
      <t>ガク</t>
    </rPh>
    <phoneticPr fontId="4"/>
  </si>
  <si>
    <t>比較</t>
    <rPh sb="0" eb="2">
      <t>ヒカク</t>
    </rPh>
    <phoneticPr fontId="4"/>
  </si>
  <si>
    <t>増△減</t>
    <rPh sb="0" eb="1">
      <t>ゾウ</t>
    </rPh>
    <rPh sb="2" eb="3">
      <t>ゲン</t>
    </rPh>
    <phoneticPr fontId="4"/>
  </si>
  <si>
    <t>比率</t>
    <rPh sb="0" eb="2">
      <t>ヒリツ</t>
    </rPh>
    <phoneticPr fontId="4"/>
  </si>
  <si>
    <t>千円</t>
    <rPh sb="0" eb="2">
      <t>センエン</t>
    </rPh>
    <phoneticPr fontId="4"/>
  </si>
  <si>
    <t>千円</t>
  </si>
  <si>
    <t>下水道事業</t>
    <rPh sb="0" eb="3">
      <t>ゲスイドウ</t>
    </rPh>
    <rPh sb="3" eb="5">
      <t>ジギョウ</t>
    </rPh>
    <phoneticPr fontId="4"/>
  </si>
  <si>
    <t>埋立事業</t>
    <rPh sb="0" eb="2">
      <t>ウメタテ</t>
    </rPh>
    <rPh sb="2" eb="4">
      <t>ジギョウ</t>
    </rPh>
    <phoneticPr fontId="4"/>
  </si>
  <si>
    <t>水道事業</t>
    <rPh sb="0" eb="2">
      <t>スイドウ</t>
    </rPh>
    <rPh sb="2" eb="4">
      <t>ジギョウ</t>
    </rPh>
    <phoneticPr fontId="4"/>
  </si>
  <si>
    <t>工業用水道事業</t>
    <rPh sb="0" eb="3">
      <t>コウギョウヨウ</t>
    </rPh>
    <rPh sb="3" eb="5">
      <t>スイドウ</t>
    </rPh>
    <rPh sb="5" eb="7">
      <t>ジギョウ</t>
    </rPh>
    <phoneticPr fontId="4"/>
  </si>
  <si>
    <t>自動車事業</t>
    <rPh sb="0" eb="3">
      <t>ジドウシャ</t>
    </rPh>
    <rPh sb="3" eb="5">
      <t>ジギョウ</t>
    </rPh>
    <phoneticPr fontId="4"/>
  </si>
  <si>
    <t>高速鉄道事業</t>
    <rPh sb="0" eb="2">
      <t>コウソク</t>
    </rPh>
    <rPh sb="2" eb="4">
      <t>テツドウ</t>
    </rPh>
    <rPh sb="4" eb="6">
      <t>ジギョウ</t>
    </rPh>
    <phoneticPr fontId="4"/>
  </si>
  <si>
    <t>病院事業</t>
    <rPh sb="0" eb="2">
      <t>ビョウイン</t>
    </rPh>
    <rPh sb="2" eb="4">
      <t>ジギョウ</t>
    </rPh>
    <phoneticPr fontId="4"/>
  </si>
  <si>
    <t>合計</t>
    <rPh sb="0" eb="2">
      <t>ゴウケイ</t>
    </rPh>
    <phoneticPr fontId="4"/>
  </si>
  <si>
    <t xml:space="preserve"> ⑵ 予 算 概 要</t>
    <rPh sb="3" eb="4">
      <t>ヨ</t>
    </rPh>
    <rPh sb="5" eb="6">
      <t>サン</t>
    </rPh>
    <rPh sb="7" eb="8">
      <t>オオムネ</t>
    </rPh>
    <rPh sb="9" eb="10">
      <t>ヨウ</t>
    </rPh>
    <phoneticPr fontId="4"/>
  </si>
  <si>
    <t>科目</t>
    <rPh sb="0" eb="2">
      <t>カモク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</si>
  <si>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</si>
  <si>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</si>
  <si>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下水道使用料</t>
    <rPh sb="0" eb="3">
      <t>ゲスイドウ</t>
    </rPh>
    <rPh sb="3" eb="6">
      <t>シヨウリョウ</t>
    </rPh>
    <phoneticPr fontId="4"/>
  </si>
  <si>
    <t>維持管理費</t>
    <rPh sb="0" eb="2">
      <t>イジ</t>
    </rPh>
    <rPh sb="2" eb="5">
      <t>カンリヒ</t>
    </rPh>
    <phoneticPr fontId="4"/>
  </si>
  <si>
    <t>国庫補助金</t>
    <rPh sb="0" eb="2">
      <t>コッコ</t>
    </rPh>
    <rPh sb="2" eb="5">
      <t>ホジョキン</t>
    </rPh>
    <phoneticPr fontId="4"/>
  </si>
  <si>
    <t>下水道整備費</t>
    <rPh sb="0" eb="3">
      <t>ゲスイドウ</t>
    </rPh>
    <rPh sb="3" eb="6">
      <t>セイビヒ</t>
    </rPh>
    <phoneticPr fontId="4"/>
  </si>
  <si>
    <t>一般会計負担金</t>
    <rPh sb="0" eb="2">
      <t>イッパン</t>
    </rPh>
    <rPh sb="2" eb="4">
      <t>カイケイ</t>
    </rPh>
    <rPh sb="4" eb="7">
      <t>フタンキン</t>
    </rPh>
    <phoneticPr fontId="4"/>
  </si>
  <si>
    <t>下水道改良費</t>
    <rPh sb="0" eb="3">
      <t>ゲスイドウ</t>
    </rPh>
    <rPh sb="3" eb="5">
      <t>カイリョウ</t>
    </rPh>
    <rPh sb="5" eb="6">
      <t>ヒ</t>
    </rPh>
    <phoneticPr fontId="4"/>
  </si>
  <si>
    <t>一般会計補助金</t>
    <rPh sb="0" eb="2">
      <t>イッパン</t>
    </rPh>
    <rPh sb="2" eb="4">
      <t>カイケイ</t>
    </rPh>
    <rPh sb="4" eb="7">
      <t>ホジョキン</t>
    </rPh>
    <phoneticPr fontId="4"/>
  </si>
  <si>
    <t>水洗化普及事業費</t>
    <rPh sb="0" eb="3">
      <t>スイセンカ</t>
    </rPh>
    <rPh sb="3" eb="5">
      <t>フキュウ</t>
    </rPh>
    <rPh sb="5" eb="8">
      <t>ジギョウヒ</t>
    </rPh>
    <phoneticPr fontId="4"/>
  </si>
  <si>
    <t>企業債</t>
    <rPh sb="0" eb="2">
      <t>キギョウ</t>
    </rPh>
    <rPh sb="2" eb="3">
      <t>サイ</t>
    </rPh>
    <phoneticPr fontId="4"/>
  </si>
  <si>
    <t>企業備品購入費</t>
    <rPh sb="0" eb="2">
      <t>キギョウ</t>
    </rPh>
    <rPh sb="2" eb="4">
      <t>ビヒン</t>
    </rPh>
    <rPh sb="4" eb="7">
      <t>コウニュウヒ</t>
    </rPh>
    <phoneticPr fontId="4"/>
  </si>
  <si>
    <t>工事負担金</t>
    <rPh sb="0" eb="2">
      <t>コウジ</t>
    </rPh>
    <rPh sb="2" eb="4">
      <t>フタン</t>
    </rPh>
    <rPh sb="4" eb="5">
      <t>キン</t>
    </rPh>
    <phoneticPr fontId="4"/>
  </si>
  <si>
    <t>企業債元利償還金等</t>
    <rPh sb="0" eb="2">
      <t>キギョウ</t>
    </rPh>
    <rPh sb="2" eb="3">
      <t>サイ</t>
    </rPh>
    <rPh sb="3" eb="5">
      <t>ガンリ</t>
    </rPh>
    <rPh sb="5" eb="7">
      <t>ショウカン</t>
    </rPh>
    <rPh sb="7" eb="8">
      <t>キン</t>
    </rPh>
    <rPh sb="8" eb="9">
      <t>トウ</t>
    </rPh>
    <phoneticPr fontId="4"/>
  </si>
  <si>
    <t>貸付金返還金</t>
    <rPh sb="0" eb="2">
      <t>カシツケ</t>
    </rPh>
    <rPh sb="2" eb="3">
      <t>キン</t>
    </rPh>
    <rPh sb="3" eb="6">
      <t>ヘンカンキン</t>
    </rPh>
    <phoneticPr fontId="4"/>
  </si>
  <si>
    <t>減価償却費等</t>
    <rPh sb="0" eb="2">
      <t>ゲンカ</t>
    </rPh>
    <rPh sb="2" eb="4">
      <t>ショウキャク</t>
    </rPh>
    <rPh sb="4" eb="5">
      <t>ヒ</t>
    </rPh>
    <rPh sb="5" eb="6">
      <t>トウ</t>
    </rPh>
    <phoneticPr fontId="4"/>
  </si>
  <si>
    <t>一般会計出資金</t>
    <rPh sb="0" eb="2">
      <t>イッパン</t>
    </rPh>
    <rPh sb="2" eb="4">
      <t>カイケイ</t>
    </rPh>
    <rPh sb="4" eb="7">
      <t>シュッシキン</t>
    </rPh>
    <phoneticPr fontId="4"/>
  </si>
  <si>
    <t>その他</t>
    <rPh sb="2" eb="3">
      <t>タ</t>
    </rPh>
    <phoneticPr fontId="4"/>
  </si>
  <si>
    <t>長期前受金戻入</t>
    <rPh sb="0" eb="2">
      <t>チョウキ</t>
    </rPh>
    <rPh sb="2" eb="5">
      <t>マエウケキン</t>
    </rPh>
    <rPh sb="5" eb="7">
      <t>レイニュウ</t>
    </rPh>
    <phoneticPr fontId="4"/>
  </si>
  <si>
    <t>計</t>
    <rPh sb="0" eb="1">
      <t>ケイ</t>
    </rPh>
    <phoneticPr fontId="4"/>
  </si>
  <si>
    <t>埋立事業</t>
    <rPh sb="0" eb="2">
      <t>ウメタテ</t>
    </rPh>
    <phoneticPr fontId="4"/>
  </si>
  <si>
    <t>完成土地収益</t>
    <rPh sb="0" eb="2">
      <t>カンセイ</t>
    </rPh>
    <rPh sb="2" eb="4">
      <t>トチ</t>
    </rPh>
    <rPh sb="4" eb="6">
      <t>シュウエキ</t>
    </rPh>
    <phoneticPr fontId="4"/>
  </si>
  <si>
    <t>完成土地費用</t>
    <rPh sb="0" eb="2">
      <t>カンセイ</t>
    </rPh>
    <rPh sb="2" eb="4">
      <t>トチ</t>
    </rPh>
    <rPh sb="4" eb="6">
      <t>ヒヨウ</t>
    </rPh>
    <phoneticPr fontId="4"/>
  </si>
  <si>
    <t>みなとみらい21　　　埋立事業収入</t>
    <rPh sb="11" eb="13">
      <t>ウメタテ</t>
    </rPh>
    <rPh sb="13" eb="15">
      <t>ジギョウ</t>
    </rPh>
    <rPh sb="15" eb="17">
      <t>シュウニュウ</t>
    </rPh>
    <phoneticPr fontId="4"/>
  </si>
  <si>
    <t>南本牧埋立事業費</t>
    <rPh sb="0" eb="1">
      <t>ミナミ</t>
    </rPh>
    <rPh sb="1" eb="3">
      <t>ホンモク</t>
    </rPh>
    <rPh sb="3" eb="5">
      <t>ウメタテ</t>
    </rPh>
    <rPh sb="5" eb="7">
      <t>ジギョウ</t>
    </rPh>
    <rPh sb="7" eb="8">
      <t>ヒ</t>
    </rPh>
    <phoneticPr fontId="4"/>
  </si>
  <si>
    <t>　負　　担　　金</t>
    <phoneticPr fontId="4"/>
  </si>
  <si>
    <t>建設発生土
受入事業費</t>
    <rPh sb="0" eb="2">
      <t>ケンセツ</t>
    </rPh>
    <rPh sb="2" eb="5">
      <t>ハッセイド</t>
    </rPh>
    <rPh sb="6" eb="8">
      <t>ウケイ</t>
    </rPh>
    <rPh sb="8" eb="11">
      <t>ジギョウヒ</t>
    </rPh>
    <phoneticPr fontId="4"/>
  </si>
  <si>
    <t>　企　　業　　債</t>
    <phoneticPr fontId="4"/>
  </si>
  <si>
    <t>企業債償還金</t>
    <rPh sb="0" eb="2">
      <t>キギョウ</t>
    </rPh>
    <rPh sb="2" eb="3">
      <t>サイ</t>
    </rPh>
    <rPh sb="3" eb="6">
      <t>ショウカンキン</t>
    </rPh>
    <phoneticPr fontId="4"/>
  </si>
  <si>
    <t>南本牧埋立事業収入</t>
    <rPh sb="0" eb="1">
      <t>ミナミ</t>
    </rPh>
    <rPh sb="1" eb="3">
      <t>ホンモク</t>
    </rPh>
    <rPh sb="3" eb="5">
      <t>ウメタテ</t>
    </rPh>
    <rPh sb="5" eb="7">
      <t>ジギョウ</t>
    </rPh>
    <rPh sb="7" eb="9">
      <t>シュウニュウ</t>
    </rPh>
    <phoneticPr fontId="4"/>
  </si>
  <si>
    <t>水道料金</t>
    <rPh sb="0" eb="2">
      <t>スイドウ</t>
    </rPh>
    <rPh sb="2" eb="4">
      <t>リョウキン</t>
    </rPh>
    <phoneticPr fontId="4"/>
  </si>
  <si>
    <t>受託工事収益</t>
    <rPh sb="0" eb="2">
      <t>ジュタク</t>
    </rPh>
    <rPh sb="2" eb="4">
      <t>コウジ</t>
    </rPh>
    <rPh sb="4" eb="6">
      <t>シュウエキ</t>
    </rPh>
    <phoneticPr fontId="4"/>
  </si>
  <si>
    <t>受託工事費</t>
    <rPh sb="0" eb="2">
      <t>ジュタク</t>
    </rPh>
    <rPh sb="2" eb="5">
      <t>コウジヒ</t>
    </rPh>
    <phoneticPr fontId="4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</si>
  <si>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4"/>
  </si>
  <si>
    <t>業務費</t>
    <rPh sb="0" eb="2">
      <t>ギョウム</t>
    </rPh>
    <rPh sb="2" eb="3">
      <t>ヒ</t>
    </rPh>
    <phoneticPr fontId="4"/>
  </si>
  <si>
    <t>総係費</t>
    <rPh sb="0" eb="1">
      <t>ソウ</t>
    </rPh>
    <rPh sb="1" eb="2">
      <t>カカリ</t>
    </rPh>
    <rPh sb="2" eb="3">
      <t>ヒ</t>
    </rPh>
    <phoneticPr fontId="4"/>
  </si>
  <si>
    <t>造林補助金</t>
    <rPh sb="0" eb="2">
      <t>ゾウリン</t>
    </rPh>
    <rPh sb="2" eb="5">
      <t>ホジョキン</t>
    </rPh>
    <phoneticPr fontId="4"/>
  </si>
  <si>
    <t>配水管整備事業費</t>
    <rPh sb="0" eb="3">
      <t>ハイスイカン</t>
    </rPh>
    <rPh sb="3" eb="5">
      <t>セイビ</t>
    </rPh>
    <rPh sb="5" eb="7">
      <t>ジギョウ</t>
    </rPh>
    <rPh sb="7" eb="8">
      <t>ヒ</t>
    </rPh>
    <phoneticPr fontId="4"/>
  </si>
  <si>
    <t>水道利用加入金</t>
    <rPh sb="0" eb="2">
      <t>スイドウ</t>
    </rPh>
    <rPh sb="2" eb="4">
      <t>リヨウ</t>
    </rPh>
    <rPh sb="4" eb="6">
      <t>カニュウ</t>
    </rPh>
    <rPh sb="6" eb="7">
      <t>キン</t>
    </rPh>
    <phoneticPr fontId="4"/>
  </si>
  <si>
    <t>基幹施設整備事業費</t>
    <rPh sb="0" eb="2">
      <t>キカン</t>
    </rPh>
    <rPh sb="2" eb="4">
      <t>シセツ</t>
    </rPh>
    <rPh sb="4" eb="6">
      <t>セイビ</t>
    </rPh>
    <rPh sb="6" eb="8">
      <t>ジギョウ</t>
    </rPh>
    <rPh sb="8" eb="9">
      <t>ヒ</t>
    </rPh>
    <phoneticPr fontId="4"/>
  </si>
  <si>
    <t>財産収入</t>
    <rPh sb="0" eb="2">
      <t>ザイサン</t>
    </rPh>
    <rPh sb="2" eb="4">
      <t>シュウニュウ</t>
    </rPh>
    <phoneticPr fontId="4"/>
  </si>
  <si>
    <t>その他建設改良費</t>
    <rPh sb="2" eb="3">
      <t>タ</t>
    </rPh>
    <rPh sb="3" eb="5">
      <t>ケンセツ</t>
    </rPh>
    <rPh sb="5" eb="7">
      <t>カイリョウ</t>
    </rPh>
    <rPh sb="7" eb="8">
      <t>ヒ</t>
    </rPh>
    <phoneticPr fontId="4"/>
  </si>
  <si>
    <t>出資金</t>
    <rPh sb="0" eb="3">
      <t>シュッシキン</t>
    </rPh>
    <phoneticPr fontId="4"/>
  </si>
  <si>
    <t>工事負担金</t>
    <rPh sb="0" eb="2">
      <t>コウジ</t>
    </rPh>
    <rPh sb="2" eb="5">
      <t>フタンキン</t>
    </rPh>
    <phoneticPr fontId="4"/>
  </si>
  <si>
    <t>共用施設分担金</t>
    <rPh sb="0" eb="2">
      <t>キョウヨウ</t>
    </rPh>
    <rPh sb="2" eb="4">
      <t>シセツ</t>
    </rPh>
    <rPh sb="4" eb="7">
      <t>ブンタンキン</t>
    </rPh>
    <phoneticPr fontId="4"/>
  </si>
  <si>
    <t>基幹施設整備分担金</t>
    <rPh sb="0" eb="2">
      <t>キカン</t>
    </rPh>
    <rPh sb="2" eb="4">
      <t>シセツ</t>
    </rPh>
    <rPh sb="4" eb="6">
      <t>セイビ</t>
    </rPh>
    <rPh sb="6" eb="9">
      <t>ブンタンキン</t>
    </rPh>
    <phoneticPr fontId="4"/>
  </si>
  <si>
    <t>その他分担金</t>
    <rPh sb="2" eb="3">
      <t>タ</t>
    </rPh>
    <rPh sb="3" eb="6">
      <t>ブンタンキン</t>
    </rPh>
    <phoneticPr fontId="4"/>
  </si>
  <si>
    <t>工業用水道施設整備
事業費</t>
    <rPh sb="0" eb="3">
      <t>コウギョウヨウ</t>
    </rPh>
    <rPh sb="3" eb="5">
      <t>スイドウ</t>
    </rPh>
    <rPh sb="5" eb="7">
      <t>シセツ</t>
    </rPh>
    <rPh sb="7" eb="9">
      <t>セイビ</t>
    </rPh>
    <rPh sb="10" eb="12">
      <t>ジギョウ</t>
    </rPh>
    <rPh sb="12" eb="13">
      <t>ヒ</t>
    </rPh>
    <phoneticPr fontId="4"/>
  </si>
  <si>
    <t>企業債元利償還金等</t>
    <rPh sb="0" eb="2">
      <t>キギョウ</t>
    </rPh>
    <rPh sb="2" eb="3">
      <t>サイ</t>
    </rPh>
    <rPh sb="3" eb="5">
      <t>ガンリ</t>
    </rPh>
    <rPh sb="5" eb="8">
      <t>ショウカンキン</t>
    </rPh>
    <rPh sb="8" eb="9">
      <t>トウ</t>
    </rPh>
    <phoneticPr fontId="4"/>
  </si>
  <si>
    <t>事業収入</t>
    <rPh sb="0" eb="2">
      <t>ジギョウ</t>
    </rPh>
    <rPh sb="2" eb="4">
      <t>シュウニュウ</t>
    </rPh>
    <phoneticPr fontId="4"/>
  </si>
  <si>
    <t>事業費用</t>
    <rPh sb="0" eb="2">
      <t>ジギョウ</t>
    </rPh>
    <rPh sb="2" eb="4">
      <t>ヒヨウ</t>
    </rPh>
    <phoneticPr fontId="4"/>
  </si>
  <si>
    <t>建設改良費</t>
    <rPh sb="0" eb="2">
      <t>ケンセツ</t>
    </rPh>
    <rPh sb="2" eb="4">
      <t>カイリョウ</t>
    </rPh>
    <rPh sb="4" eb="5">
      <t>ヒ</t>
    </rPh>
    <phoneticPr fontId="4"/>
  </si>
  <si>
    <t>県補助金</t>
    <rPh sb="0" eb="1">
      <t>ケン</t>
    </rPh>
    <rPh sb="1" eb="4">
      <t>ホジョキン</t>
    </rPh>
    <phoneticPr fontId="4"/>
  </si>
  <si>
    <t>事業収益</t>
    <rPh sb="0" eb="2">
      <t>ジギョウ</t>
    </rPh>
    <rPh sb="2" eb="4">
      <t>シュウエキ</t>
    </rPh>
    <phoneticPr fontId="4"/>
  </si>
  <si>
    <t>投資</t>
    <rPh sb="0" eb="2">
      <t>トウシ</t>
    </rPh>
    <phoneticPr fontId="4"/>
  </si>
  <si>
    <t>長期前受金戻入等</t>
    <rPh sb="0" eb="2">
      <t>チョウキ</t>
    </rPh>
    <rPh sb="2" eb="5">
      <t>マエウケキン</t>
    </rPh>
    <rPh sb="5" eb="7">
      <t>レイニュウ</t>
    </rPh>
    <rPh sb="7" eb="8">
      <t>トウ</t>
    </rPh>
    <phoneticPr fontId="4"/>
  </si>
  <si>
    <t xml:space="preserve"> ⑶ 予算額に対する人件費、物件費等の割合</t>
    <rPh sb="3" eb="6">
      <t>ヨサンガク</t>
    </rPh>
    <rPh sb="7" eb="8">
      <t>タイ</t>
    </rPh>
    <rPh sb="10" eb="13">
      <t>ジンケンヒ</t>
    </rPh>
    <rPh sb="14" eb="18">
      <t>ブッケンヒナド</t>
    </rPh>
    <rPh sb="19" eb="21">
      <t>ワリアイ</t>
    </rPh>
    <phoneticPr fontId="4"/>
  </si>
  <si>
    <t>令和５年度</t>
    <rPh sb="0" eb="2">
      <t>レイワ</t>
    </rPh>
    <rPh sb="3" eb="5">
      <t>ネンド</t>
    </rPh>
    <phoneticPr fontId="4"/>
  </si>
  <si>
    <t>令和４年度</t>
    <rPh sb="0" eb="2">
      <t>レイワ</t>
    </rPh>
    <rPh sb="3" eb="5">
      <t>ネンド</t>
    </rPh>
    <rPh sb="4" eb="5">
      <t>ガンネン</t>
    </rPh>
    <phoneticPr fontId="4"/>
  </si>
  <si>
    <t>予算額</t>
    <rPh sb="0" eb="3">
      <t>ヨサンガク</t>
    </rPh>
    <phoneticPr fontId="4"/>
  </si>
  <si>
    <t>人件費</t>
    <rPh sb="0" eb="3">
      <t>ジンケンヒ</t>
    </rPh>
    <phoneticPr fontId="4"/>
  </si>
  <si>
    <t>物件費、建設費等</t>
    <rPh sb="0" eb="3">
      <t>ブッケンヒ</t>
    </rPh>
    <rPh sb="4" eb="6">
      <t>ケンセツ</t>
    </rPh>
    <rPh sb="6" eb="7">
      <t>ヒ</t>
    </rPh>
    <rPh sb="7" eb="8">
      <t>トウ</t>
    </rPh>
    <phoneticPr fontId="4"/>
  </si>
  <si>
    <t>①予定額</t>
    <rPh sb="1" eb="3">
      <t>ヨテイ</t>
    </rPh>
    <rPh sb="3" eb="4">
      <t>ガク</t>
    </rPh>
    <phoneticPr fontId="4"/>
  </si>
  <si>
    <t>割合</t>
    <rPh sb="0" eb="2">
      <t>ワリアイ</t>
    </rPh>
    <phoneticPr fontId="4"/>
  </si>
  <si>
    <t>②予定額</t>
    <rPh sb="1" eb="3">
      <t>ヨテイ</t>
    </rPh>
    <rPh sb="3" eb="4">
      <t>ガク</t>
    </rPh>
    <phoneticPr fontId="4"/>
  </si>
  <si>
    <t>③予定額</t>
    <rPh sb="1" eb="3">
      <t>ヨテイ</t>
    </rPh>
    <rPh sb="3" eb="4">
      <t>ガク</t>
    </rPh>
    <phoneticPr fontId="4"/>
  </si>
  <si>
    <t>④予定額</t>
    <rPh sb="1" eb="3">
      <t>ヨテイ</t>
    </rPh>
    <rPh sb="3" eb="4">
      <t>ガク</t>
    </rPh>
    <phoneticPr fontId="4"/>
  </si>
  <si>
    <t>①－③</t>
    <phoneticPr fontId="4"/>
  </si>
  <si>
    <t>②－④</t>
    <phoneticPr fontId="4"/>
  </si>
  <si>
    <t>％</t>
    <phoneticPr fontId="4"/>
  </si>
  <si>
    <t>下水道
事業</t>
    <rPh sb="0" eb="3">
      <t>ゲスイドウ</t>
    </rPh>
    <rPh sb="4" eb="6">
      <t>ジギョウ</t>
    </rPh>
    <phoneticPr fontId="4"/>
  </si>
  <si>
    <t>工業用
水道事業</t>
    <rPh sb="0" eb="3">
      <t>コウギョウヨウ</t>
    </rPh>
    <rPh sb="4" eb="6">
      <t>スイドウ</t>
    </rPh>
    <rPh sb="6" eb="8">
      <t>ジギョウ</t>
    </rPh>
    <phoneticPr fontId="4"/>
  </si>
  <si>
    <t>自動車
事業</t>
    <rPh sb="0" eb="3">
      <t>ジドウシャ</t>
    </rPh>
    <rPh sb="4" eb="6">
      <t>ジギョウ</t>
    </rPh>
    <phoneticPr fontId="4"/>
  </si>
  <si>
    <t>高速鉄道
事業</t>
    <rPh sb="0" eb="2">
      <t>コウソク</t>
    </rPh>
    <rPh sb="2" eb="4">
      <t>テツドウ</t>
    </rPh>
    <rPh sb="5" eb="7">
      <t>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</si>
</sst>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76" formatCode="#,##0.00;[Red]\-#,##0.00\ "/>
    <numFmt numFmtId="177" formatCode="#,##0;\-#,##0;\-"/>
    <numFmt numFmtId="178" formatCode="#,##0.00;&quot;△ &quot;#,##0.00"/>
  </numFmts>
  <fonts count="15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4"/>
      <name val="ＭＳ 明朝"/>
      <family val="1"/>
      <charset val="128"/>
    </font>
    <font>
      <b/>
      <sz val="10.5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5">
    <xf numFmtId="0" fontId="0" fillId="0" borderId="0" xfId="0">
      <alignment vertical="center"/>
    </xf>
    <xf numFmtId="38" fontId="2" fillId="0" borderId="0" xfId="1" applyFont="1" applyFill="1" applyBorder="1" applyAlignment="1" applyProtection="1">
      <alignment vertical="center"/>
    </xf>
    <xf numFmtId="38" fontId="2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/>
    <xf numFmtId="38" fontId="6" fillId="0" borderId="0" xfId="1" applyFont="1" applyFill="1" applyBorder="1" applyAlignment="1" applyProtection="1">
      <alignment horizontal="center"/>
    </xf>
    <xf numFmtId="0" fontId="7" fillId="0" borderId="1" xfId="0" applyFont="1" applyFill="1" applyBorder="1" applyAlignment="1">
      <alignment horizontal="left" vertical="center"/>
    </xf>
    <xf numFmtId="0" fontId="5" fillId="0" borderId="2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4" xfId="0" applyFont="1" applyFill="1" applyBorder="1" applyAlignment="1">
      <alignment horizontal="distributed"/>
    </xf>
    <xf numFmtId="0" fontId="9" fillId="0" borderId="9" xfId="0" applyFont="1" applyFill="1" applyBorder="1" applyAlignment="1">
      <alignment horizontal="right"/>
    </xf>
    <xf numFmtId="0" fontId="9" fillId="0" borderId="17" xfId="0" applyFont="1" applyFill="1" applyBorder="1" applyAlignment="1">
      <alignment horizontal="right"/>
    </xf>
    <xf numFmtId="0" fontId="8" fillId="0" borderId="0" xfId="0" applyFont="1" applyFill="1" applyBorder="1" applyAlignment="1"/>
    <xf numFmtId="0" fontId="9" fillId="0" borderId="18" xfId="0" applyFont="1" applyFill="1" applyBorder="1" applyAlignment="1">
      <alignment horizontal="right"/>
    </xf>
    <xf numFmtId="0" fontId="9" fillId="0" borderId="19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distributed" vertical="center" indent="1"/>
    </xf>
    <xf numFmtId="38" fontId="10" fillId="0" borderId="12" xfId="1" applyFont="1" applyFill="1" applyBorder="1">
      <alignment vertical="center"/>
    </xf>
    <xf numFmtId="38" fontId="10" fillId="0" borderId="13" xfId="1" applyFont="1" applyFill="1" applyBorder="1">
      <alignment vertical="center"/>
    </xf>
    <xf numFmtId="0" fontId="10" fillId="0" borderId="14" xfId="0" applyFont="1" applyFill="1" applyBorder="1" applyAlignment="1">
      <alignment horizontal="right" vertical="center"/>
    </xf>
    <xf numFmtId="176" fontId="10" fillId="0" borderId="15" xfId="1" applyNumberFormat="1" applyFont="1" applyFill="1" applyBorder="1">
      <alignment vertical="center"/>
    </xf>
    <xf numFmtId="40" fontId="10" fillId="0" borderId="16" xfId="1" applyNumberFormat="1" applyFont="1" applyFill="1" applyBorder="1">
      <alignment vertical="center"/>
    </xf>
    <xf numFmtId="0" fontId="8" fillId="0" borderId="20" xfId="0" applyFont="1" applyFill="1" applyBorder="1" applyAlignment="1">
      <alignment horizontal="distributed" vertical="center" indent="1"/>
    </xf>
    <xf numFmtId="38" fontId="10" fillId="0" borderId="21" xfId="1" applyFont="1" applyFill="1" applyBorder="1">
      <alignment vertical="center"/>
    </xf>
    <xf numFmtId="38" fontId="10" fillId="0" borderId="22" xfId="1" applyFont="1" applyFill="1" applyBorder="1">
      <alignment vertical="center"/>
    </xf>
    <xf numFmtId="38" fontId="10" fillId="0" borderId="6" xfId="1" applyFont="1" applyFill="1" applyBorder="1" applyAlignment="1">
      <alignment horizontal="right" vertical="center"/>
    </xf>
    <xf numFmtId="40" fontId="10" fillId="0" borderId="8" xfId="1" applyNumberFormat="1" applyFont="1" applyFill="1" applyBorder="1">
      <alignment vertical="center"/>
    </xf>
    <xf numFmtId="38" fontId="10" fillId="0" borderId="23" xfId="1" applyFont="1" applyFill="1" applyBorder="1">
      <alignment vertical="center"/>
    </xf>
    <xf numFmtId="38" fontId="10" fillId="0" borderId="17" xfId="1" applyFont="1" applyFill="1" applyBorder="1">
      <alignment vertical="center"/>
    </xf>
    <xf numFmtId="38" fontId="10" fillId="0" borderId="0" xfId="1" applyFont="1" applyFill="1" applyBorder="1" applyAlignment="1">
      <alignment horizontal="right" vertical="center"/>
    </xf>
    <xf numFmtId="40" fontId="10" fillId="0" borderId="19" xfId="1" applyNumberFormat="1" applyFont="1" applyFill="1" applyBorder="1">
      <alignment vertical="center"/>
    </xf>
    <xf numFmtId="38" fontId="10" fillId="0" borderId="24" xfId="1" applyFont="1" applyFill="1" applyBorder="1">
      <alignment vertical="center"/>
    </xf>
    <xf numFmtId="0" fontId="8" fillId="0" borderId="4" xfId="0" applyFont="1" applyFill="1" applyBorder="1" applyAlignment="1">
      <alignment horizontal="distributed" vertical="center"/>
    </xf>
    <xf numFmtId="38" fontId="10" fillId="0" borderId="25" xfId="1" applyFont="1" applyFill="1" applyBorder="1">
      <alignment vertical="center"/>
    </xf>
    <xf numFmtId="38" fontId="10" fillId="0" borderId="25" xfId="1" applyFont="1" applyFill="1" applyBorder="1" applyAlignment="1">
      <alignment horizontal="right" vertical="center"/>
    </xf>
    <xf numFmtId="38" fontId="10" fillId="0" borderId="26" xfId="1" applyFont="1" applyFill="1" applyBorder="1">
      <alignment vertical="center"/>
    </xf>
    <xf numFmtId="0" fontId="8" fillId="0" borderId="27" xfId="0" applyFont="1" applyFill="1" applyBorder="1" applyAlignment="1">
      <alignment horizontal="distributed" vertical="center" indent="1"/>
    </xf>
    <xf numFmtId="38" fontId="10" fillId="0" borderId="28" xfId="1" applyFont="1" applyFill="1" applyBorder="1">
      <alignment vertical="center"/>
    </xf>
    <xf numFmtId="0" fontId="10" fillId="0" borderId="28" xfId="0" applyFont="1" applyFill="1" applyBorder="1" applyAlignment="1">
      <alignment horizontal="right" vertical="center"/>
    </xf>
    <xf numFmtId="38" fontId="10" fillId="0" borderId="29" xfId="1" applyFont="1" applyFill="1" applyBorder="1">
      <alignment vertical="center"/>
    </xf>
    <xf numFmtId="0" fontId="8" fillId="0" borderId="0" xfId="0" applyFont="1" applyFill="1" applyAlignment="1">
      <alignment horizontal="distributed" vertical="center" indent="1"/>
    </xf>
    <xf numFmtId="0" fontId="8" fillId="0" borderId="0" xfId="0" applyFont="1" applyFill="1">
      <alignment vertical="center"/>
    </xf>
    <xf numFmtId="0" fontId="5" fillId="0" borderId="0" xfId="0" applyFont="1" applyFill="1" applyAlignment="1">
      <alignment horizontal="distributed" vertical="center" indent="1"/>
    </xf>
    <xf numFmtId="0" fontId="5" fillId="0" borderId="0" xfId="0" applyFont="1" applyFill="1">
      <alignment vertical="center"/>
    </xf>
    <xf numFmtId="0" fontId="12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distributed" vertical="center" indent="1"/>
    </xf>
    <xf numFmtId="0" fontId="8" fillId="0" borderId="14" xfId="0" applyFont="1" applyFill="1" applyBorder="1" applyAlignment="1">
      <alignment horizontal="distributed" vertical="center" indent="1"/>
    </xf>
    <xf numFmtId="0" fontId="8" fillId="0" borderId="6" xfId="0" applyFont="1" applyFill="1" applyBorder="1" applyAlignment="1">
      <alignment horizontal="distributed" vertical="center" indent="1"/>
    </xf>
    <xf numFmtId="0" fontId="8" fillId="0" borderId="4" xfId="0" applyFont="1" applyFill="1" applyBorder="1" applyAlignment="1">
      <alignment horizontal="distributed" vertical="center" indent="1"/>
    </xf>
    <xf numFmtId="0" fontId="8" fillId="0" borderId="31" xfId="0" applyFont="1" applyFill="1" applyBorder="1" applyAlignment="1">
      <alignment horizontal="distributed" vertical="center" indent="1"/>
    </xf>
    <xf numFmtId="0" fontId="8" fillId="0" borderId="25" xfId="0" applyFont="1" applyFill="1" applyBorder="1">
      <alignment vertical="center"/>
    </xf>
    <xf numFmtId="0" fontId="8" fillId="0" borderId="32" xfId="0" applyFont="1" applyFill="1" applyBorder="1" applyAlignment="1">
      <alignment horizontal="distributed" vertical="center" indent="1"/>
    </xf>
    <xf numFmtId="0" fontId="8" fillId="0" borderId="0" xfId="0" applyFont="1" applyFill="1" applyBorder="1" applyAlignment="1">
      <alignment horizontal="center"/>
    </xf>
    <xf numFmtId="0" fontId="8" fillId="0" borderId="33" xfId="0" applyFont="1" applyFill="1" applyBorder="1" applyAlignment="1"/>
    <xf numFmtId="0" fontId="8" fillId="0" borderId="34" xfId="0" applyFont="1" applyFill="1" applyBorder="1" applyAlignment="1">
      <alignment horizontal="distributed" vertical="center" indent="1"/>
    </xf>
    <xf numFmtId="0" fontId="8" fillId="0" borderId="14" xfId="0" applyFont="1" applyFill="1" applyBorder="1" applyAlignment="1">
      <alignment horizontal="distributed" vertical="center"/>
    </xf>
    <xf numFmtId="0" fontId="8" fillId="0" borderId="14" xfId="0" applyFont="1" applyFill="1" applyBorder="1">
      <alignment vertical="center"/>
    </xf>
    <xf numFmtId="0" fontId="8" fillId="0" borderId="35" xfId="0" applyFont="1" applyFill="1" applyBorder="1" applyAlignment="1">
      <alignment horizontal="distributed" vertical="center" indent="1"/>
    </xf>
    <xf numFmtId="38" fontId="8" fillId="0" borderId="13" xfId="1" applyFont="1" applyFill="1" applyBorder="1">
      <alignment vertical="center"/>
    </xf>
    <xf numFmtId="0" fontId="8" fillId="0" borderId="14" xfId="0" applyFont="1" applyFill="1" applyBorder="1" applyAlignment="1">
      <alignment horizontal="center" vertical="center"/>
    </xf>
    <xf numFmtId="177" fontId="8" fillId="0" borderId="15" xfId="1" applyNumberFormat="1" applyFont="1" applyFill="1" applyBorder="1">
      <alignment vertical="center"/>
    </xf>
    <xf numFmtId="0" fontId="8" fillId="0" borderId="35" xfId="0" applyFont="1" applyFill="1" applyBorder="1">
      <alignment vertical="center"/>
    </xf>
    <xf numFmtId="177" fontId="8" fillId="0" borderId="16" xfId="1" applyNumberFormat="1" applyFont="1" applyFill="1" applyBorder="1">
      <alignment vertical="center"/>
    </xf>
    <xf numFmtId="0" fontId="5" fillId="0" borderId="4" xfId="0" applyFont="1" applyFill="1" applyBorder="1">
      <alignment vertical="center"/>
    </xf>
    <xf numFmtId="0" fontId="8" fillId="0" borderId="5" xfId="0" applyFont="1" applyFill="1" applyBorder="1" applyAlignment="1">
      <alignment horizontal="distributed" vertical="center"/>
    </xf>
    <xf numFmtId="0" fontId="8" fillId="0" borderId="6" xfId="0" applyFont="1" applyFill="1" applyBorder="1" applyAlignment="1">
      <alignment horizontal="distributed" vertical="center"/>
    </xf>
    <xf numFmtId="0" fontId="8" fillId="0" borderId="6" xfId="0" applyFont="1" applyFill="1" applyBorder="1">
      <alignment vertical="center"/>
    </xf>
    <xf numFmtId="0" fontId="8" fillId="0" borderId="30" xfId="0" applyFont="1" applyFill="1" applyBorder="1" applyAlignment="1">
      <alignment horizontal="distributed" vertical="center"/>
    </xf>
    <xf numFmtId="38" fontId="8" fillId="0" borderId="22" xfId="1" applyFont="1" applyFill="1" applyBorder="1">
      <alignment vertical="center"/>
    </xf>
    <xf numFmtId="38" fontId="8" fillId="0" borderId="6" xfId="1" applyFont="1" applyFill="1" applyBorder="1">
      <alignment vertical="center"/>
    </xf>
    <xf numFmtId="38" fontId="8" fillId="0" borderId="6" xfId="1" applyFont="1" applyFill="1" applyBorder="1" applyAlignment="1">
      <alignment horizontal="center" vertical="center"/>
    </xf>
    <xf numFmtId="177" fontId="8" fillId="0" borderId="7" xfId="1" applyNumberFormat="1" applyFont="1" applyFill="1" applyBorder="1">
      <alignment vertical="center"/>
    </xf>
    <xf numFmtId="0" fontId="8" fillId="0" borderId="30" xfId="0" applyFont="1" applyFill="1" applyBorder="1">
      <alignment vertical="center"/>
    </xf>
    <xf numFmtId="0" fontId="8" fillId="0" borderId="6" xfId="0" applyFont="1" applyFill="1" applyBorder="1" applyAlignment="1">
      <alignment horizontal="center" vertical="center"/>
    </xf>
    <xf numFmtId="177" fontId="8" fillId="0" borderId="8" xfId="1" applyNumberFormat="1" applyFont="1" applyFill="1" applyBorder="1">
      <alignment vertical="center"/>
    </xf>
    <xf numFmtId="0" fontId="8" fillId="0" borderId="0" xfId="0" applyFont="1" applyFill="1" applyBorder="1" applyAlignment="1">
      <alignment horizontal="distributed" vertical="center"/>
    </xf>
    <xf numFmtId="38" fontId="8" fillId="0" borderId="17" xfId="1" applyFont="1" applyFill="1" applyBorder="1">
      <alignment vertical="center"/>
    </xf>
    <xf numFmtId="38" fontId="8" fillId="0" borderId="0" xfId="1" applyFont="1" applyFill="1" applyBorder="1">
      <alignment vertical="center"/>
    </xf>
    <xf numFmtId="38" fontId="8" fillId="0" borderId="0" xfId="1" applyFont="1" applyFill="1" applyBorder="1" applyAlignment="1">
      <alignment horizontal="center" vertical="center"/>
    </xf>
    <xf numFmtId="177" fontId="8" fillId="0" borderId="18" xfId="1" applyNumberFormat="1" applyFont="1" applyFill="1" applyBorder="1">
      <alignment vertical="center"/>
    </xf>
    <xf numFmtId="0" fontId="8" fillId="0" borderId="33" xfId="0" applyFont="1" applyFill="1" applyBorder="1">
      <alignment vertical="center"/>
    </xf>
    <xf numFmtId="38" fontId="10" fillId="0" borderId="4" xfId="1" applyFont="1" applyFill="1" applyBorder="1">
      <alignment vertical="center"/>
    </xf>
    <xf numFmtId="38" fontId="8" fillId="0" borderId="14" xfId="1" applyFont="1" applyFill="1" applyBorder="1">
      <alignment vertical="center"/>
    </xf>
    <xf numFmtId="38" fontId="8" fillId="0" borderId="14" xfId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distributed" vertical="center"/>
    </xf>
    <xf numFmtId="0" fontId="8" fillId="0" borderId="36" xfId="0" applyFont="1" applyFill="1" applyBorder="1" applyAlignment="1">
      <alignment horizontal="distributed" vertical="center" indent="1"/>
    </xf>
    <xf numFmtId="0" fontId="8" fillId="0" borderId="33" xfId="0" applyFont="1" applyFill="1" applyBorder="1" applyAlignment="1">
      <alignment horizontal="distributed" vertical="center" indent="1"/>
    </xf>
    <xf numFmtId="0" fontId="8" fillId="0" borderId="0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distributed" vertical="center"/>
    </xf>
    <xf numFmtId="0" fontId="8" fillId="0" borderId="32" xfId="0" applyFont="1" applyFill="1" applyBorder="1">
      <alignment vertical="center"/>
    </xf>
    <xf numFmtId="38" fontId="8" fillId="0" borderId="10" xfId="1" applyFont="1" applyFill="1" applyBorder="1">
      <alignment vertical="center"/>
    </xf>
    <xf numFmtId="0" fontId="8" fillId="0" borderId="25" xfId="0" applyFont="1" applyFill="1" applyBorder="1" applyAlignment="1">
      <alignment horizontal="center" vertical="center"/>
    </xf>
    <xf numFmtId="177" fontId="8" fillId="0" borderId="26" xfId="1" applyNumberFormat="1" applyFont="1" applyFill="1" applyBorder="1">
      <alignment vertical="center"/>
    </xf>
    <xf numFmtId="0" fontId="8" fillId="0" borderId="37" xfId="0" applyFont="1" applyFill="1" applyBorder="1" applyAlignment="1">
      <alignment horizontal="distributed" vertical="center"/>
    </xf>
    <xf numFmtId="0" fontId="8" fillId="0" borderId="38" xfId="0" applyFont="1" applyFill="1" applyBorder="1" applyAlignment="1">
      <alignment horizontal="distributed" vertical="center"/>
    </xf>
    <xf numFmtId="0" fontId="8" fillId="0" borderId="39" xfId="0" applyFont="1" applyFill="1" applyBorder="1" applyAlignment="1">
      <alignment horizontal="distributed" vertical="center"/>
    </xf>
    <xf numFmtId="0" fontId="8" fillId="0" borderId="39" xfId="0" applyFont="1" applyFill="1" applyBorder="1">
      <alignment vertical="center"/>
    </xf>
    <xf numFmtId="0" fontId="8" fillId="0" borderId="40" xfId="0" applyFont="1" applyFill="1" applyBorder="1" applyAlignment="1">
      <alignment horizontal="distributed" vertical="center"/>
    </xf>
    <xf numFmtId="38" fontId="8" fillId="0" borderId="41" xfId="1" applyFont="1" applyFill="1" applyBorder="1">
      <alignment vertical="center"/>
    </xf>
    <xf numFmtId="38" fontId="8" fillId="0" borderId="39" xfId="1" applyFont="1" applyFill="1" applyBorder="1">
      <alignment vertical="center"/>
    </xf>
    <xf numFmtId="38" fontId="8" fillId="0" borderId="39" xfId="1" applyFont="1" applyFill="1" applyBorder="1" applyAlignment="1">
      <alignment horizontal="center" vertical="center"/>
    </xf>
    <xf numFmtId="177" fontId="8" fillId="0" borderId="42" xfId="1" applyNumberFormat="1" applyFont="1" applyFill="1" applyBorder="1">
      <alignment vertical="center"/>
    </xf>
    <xf numFmtId="0" fontId="8" fillId="0" borderId="40" xfId="0" applyFont="1" applyFill="1" applyBorder="1">
      <alignment vertical="center"/>
    </xf>
    <xf numFmtId="0" fontId="8" fillId="0" borderId="39" xfId="0" applyFont="1" applyFill="1" applyBorder="1" applyAlignment="1">
      <alignment horizontal="center" vertical="center"/>
    </xf>
    <xf numFmtId="177" fontId="8" fillId="0" borderId="43" xfId="1" applyNumberFormat="1" applyFont="1" applyFill="1" applyBorder="1">
      <alignment vertical="center"/>
    </xf>
    <xf numFmtId="0" fontId="8" fillId="0" borderId="44" xfId="0" applyFont="1" applyFill="1" applyBorder="1" applyAlignment="1">
      <alignment horizontal="distributed" vertical="center"/>
    </xf>
    <xf numFmtId="0" fontId="8" fillId="0" borderId="45" xfId="0" applyFont="1" applyFill="1" applyBorder="1" applyAlignment="1">
      <alignment horizontal="distributed" vertical="center"/>
    </xf>
    <xf numFmtId="0" fontId="8" fillId="0" borderId="46" xfId="0" applyFont="1" applyFill="1" applyBorder="1" applyAlignment="1">
      <alignment horizontal="distributed" vertical="center"/>
    </xf>
    <xf numFmtId="0" fontId="8" fillId="0" borderId="2" xfId="0" applyFont="1" applyFill="1" applyBorder="1">
      <alignment vertical="center"/>
    </xf>
    <xf numFmtId="0" fontId="8" fillId="0" borderId="47" xfId="0" applyFont="1" applyFill="1" applyBorder="1" applyAlignment="1">
      <alignment horizontal="distributed" vertical="center"/>
    </xf>
    <xf numFmtId="177" fontId="8" fillId="0" borderId="48" xfId="1" applyNumberFormat="1" applyFont="1" applyFill="1" applyBorder="1">
      <alignment vertical="center"/>
    </xf>
    <xf numFmtId="38" fontId="8" fillId="0" borderId="46" xfId="1" applyFont="1" applyFill="1" applyBorder="1">
      <alignment vertical="center"/>
    </xf>
    <xf numFmtId="177" fontId="8" fillId="0" borderId="49" xfId="1" applyNumberFormat="1" applyFont="1" applyFill="1" applyBorder="1">
      <alignment vertical="center"/>
    </xf>
    <xf numFmtId="38" fontId="8" fillId="0" borderId="46" xfId="1" applyFont="1" applyFill="1" applyBorder="1" applyAlignment="1">
      <alignment horizontal="center" vertical="center"/>
    </xf>
    <xf numFmtId="177" fontId="8" fillId="0" borderId="50" xfId="1" applyNumberFormat="1" applyFont="1" applyFill="1" applyBorder="1">
      <alignment vertical="center"/>
    </xf>
    <xf numFmtId="0" fontId="8" fillId="0" borderId="2" xfId="0" applyFont="1" applyFill="1" applyBorder="1" applyAlignment="1">
      <alignment horizontal="distributed" vertical="center" wrapText="1"/>
    </xf>
    <xf numFmtId="0" fontId="8" fillId="0" borderId="47" xfId="0" applyFont="1" applyFill="1" applyBorder="1">
      <alignment vertical="center"/>
    </xf>
    <xf numFmtId="38" fontId="8" fillId="0" borderId="49" xfId="1" applyFont="1" applyFill="1" applyBorder="1">
      <alignment vertical="center"/>
    </xf>
    <xf numFmtId="0" fontId="8" fillId="0" borderId="2" xfId="0" applyFont="1" applyFill="1" applyBorder="1" applyAlignment="1">
      <alignment horizontal="center" vertical="center"/>
    </xf>
    <xf numFmtId="177" fontId="8" fillId="0" borderId="3" xfId="1" applyNumberFormat="1" applyFont="1" applyFill="1" applyBorder="1">
      <alignment vertical="center"/>
    </xf>
    <xf numFmtId="177" fontId="8" fillId="0" borderId="22" xfId="1" applyNumberFormat="1" applyFont="1" applyFill="1" applyBorder="1">
      <alignment vertical="center"/>
    </xf>
    <xf numFmtId="3" fontId="8" fillId="0" borderId="22" xfId="1" applyNumberFormat="1" applyFont="1" applyFill="1" applyBorder="1">
      <alignment vertical="center"/>
    </xf>
    <xf numFmtId="41" fontId="8" fillId="0" borderId="13" xfId="1" applyNumberFormat="1" applyFont="1" applyFill="1" applyBorder="1">
      <alignment vertical="center"/>
    </xf>
    <xf numFmtId="38" fontId="8" fillId="0" borderId="25" xfId="1" applyFont="1" applyFill="1" applyBorder="1" applyAlignment="1">
      <alignment horizontal="center" vertical="center"/>
    </xf>
    <xf numFmtId="177" fontId="8" fillId="0" borderId="51" xfId="1" applyNumberFormat="1" applyFont="1" applyFill="1" applyBorder="1">
      <alignment vertical="center"/>
    </xf>
    <xf numFmtId="0" fontId="8" fillId="0" borderId="52" xfId="0" applyFont="1" applyFill="1" applyBorder="1" applyAlignment="1">
      <alignment horizontal="distributed" vertical="center" indent="1"/>
    </xf>
    <xf numFmtId="0" fontId="8" fillId="0" borderId="31" xfId="0" applyFont="1" applyFill="1" applyBorder="1" applyAlignment="1">
      <alignment horizontal="distributed" vertical="center"/>
    </xf>
    <xf numFmtId="0" fontId="8" fillId="0" borderId="32" xfId="0" applyFont="1" applyFill="1" applyBorder="1" applyAlignment="1">
      <alignment horizontal="distributed" vertical="center"/>
    </xf>
    <xf numFmtId="38" fontId="8" fillId="0" borderId="25" xfId="1" applyFont="1" applyFill="1" applyBorder="1">
      <alignment vertical="center"/>
    </xf>
    <xf numFmtId="0" fontId="8" fillId="0" borderId="53" xfId="0" applyFont="1" applyFill="1" applyBorder="1" applyAlignment="1">
      <alignment horizontal="distributed" vertical="center" indent="1"/>
    </xf>
    <xf numFmtId="0" fontId="8" fillId="0" borderId="30" xfId="0" applyFont="1" applyFill="1" applyBorder="1" applyAlignment="1">
      <alignment horizontal="distributed" vertical="center" indent="1"/>
    </xf>
    <xf numFmtId="0" fontId="8" fillId="0" borderId="53" xfId="0" applyFont="1" applyFill="1" applyBorder="1" applyAlignment="1">
      <alignment horizontal="distributed" vertical="center"/>
    </xf>
    <xf numFmtId="38" fontId="8" fillId="0" borderId="30" xfId="1" applyFont="1" applyFill="1" applyBorder="1">
      <alignment vertical="center"/>
    </xf>
    <xf numFmtId="0" fontId="8" fillId="0" borderId="34" xfId="0" applyFont="1" applyFill="1" applyBorder="1" applyAlignment="1">
      <alignment horizontal="distributed" vertical="center"/>
    </xf>
    <xf numFmtId="0" fontId="8" fillId="0" borderId="35" xfId="0" applyFont="1" applyFill="1" applyBorder="1" applyAlignment="1">
      <alignment horizontal="distributed" vertical="center"/>
    </xf>
    <xf numFmtId="177" fontId="8" fillId="0" borderId="13" xfId="1" applyNumberFormat="1" applyFont="1" applyFill="1" applyBorder="1">
      <alignment vertical="center"/>
    </xf>
    <xf numFmtId="0" fontId="8" fillId="0" borderId="27" xfId="0" applyFont="1" applyFill="1" applyBorder="1" applyAlignment="1">
      <alignment horizontal="distributed" vertical="center"/>
    </xf>
    <xf numFmtId="0" fontId="8" fillId="0" borderId="10" xfId="0" applyFont="1" applyFill="1" applyBorder="1">
      <alignment vertical="center"/>
    </xf>
    <xf numFmtId="0" fontId="9" fillId="0" borderId="10" xfId="0" applyFont="1" applyFill="1" applyBorder="1" applyAlignment="1">
      <alignment horizontal="right"/>
    </xf>
    <xf numFmtId="0" fontId="8" fillId="0" borderId="32" xfId="0" applyFont="1" applyFill="1" applyBorder="1" applyAlignment="1"/>
    <xf numFmtId="0" fontId="8" fillId="0" borderId="32" xfId="0" applyFont="1" applyFill="1" applyBorder="1" applyAlignment="1">
      <alignment horizontal="center"/>
    </xf>
    <xf numFmtId="0" fontId="9" fillId="0" borderId="51" xfId="0" applyFont="1" applyFill="1" applyBorder="1" applyAlignment="1">
      <alignment horizontal="right"/>
    </xf>
    <xf numFmtId="0" fontId="8" fillId="0" borderId="13" xfId="0" applyFont="1" applyFill="1" applyBorder="1">
      <alignment vertical="center"/>
    </xf>
    <xf numFmtId="0" fontId="8" fillId="0" borderId="22" xfId="0" applyFont="1" applyFill="1" applyBorder="1">
      <alignment vertical="center"/>
    </xf>
    <xf numFmtId="0" fontId="8" fillId="0" borderId="25" xfId="0" applyFont="1" applyFill="1" applyBorder="1" applyAlignment="1"/>
    <xf numFmtId="0" fontId="9" fillId="0" borderId="26" xfId="0" applyFont="1" applyFill="1" applyBorder="1" applyAlignment="1">
      <alignment horizontal="right"/>
    </xf>
    <xf numFmtId="0" fontId="8" fillId="0" borderId="55" xfId="0" applyFont="1" applyFill="1" applyBorder="1" applyAlignment="1">
      <alignment horizontal="distributed" vertical="center" indent="1"/>
    </xf>
    <xf numFmtId="0" fontId="8" fillId="0" borderId="6" xfId="0" applyFont="1" applyFill="1" applyBorder="1" applyAlignment="1">
      <alignment horizontal="distributed" vertical="center" wrapText="1"/>
    </xf>
    <xf numFmtId="0" fontId="8" fillId="0" borderId="56" xfId="0" applyFont="1" applyFill="1" applyBorder="1" applyAlignment="1">
      <alignment horizontal="distributed" vertical="center"/>
    </xf>
    <xf numFmtId="0" fontId="8" fillId="0" borderId="2" xfId="0" applyFont="1" applyFill="1" applyBorder="1" applyAlignment="1">
      <alignment horizontal="distributed" vertical="center"/>
    </xf>
    <xf numFmtId="38" fontId="8" fillId="0" borderId="2" xfId="1" applyFont="1" applyFill="1" applyBorder="1">
      <alignment vertical="center"/>
    </xf>
    <xf numFmtId="38" fontId="8" fillId="0" borderId="2" xfId="1" applyFont="1" applyFill="1" applyBorder="1" applyAlignment="1">
      <alignment horizontal="center" vertical="center"/>
    </xf>
    <xf numFmtId="177" fontId="8" fillId="0" borderId="54" xfId="1" applyNumberFormat="1" applyFont="1" applyFill="1" applyBorder="1">
      <alignment vertical="center"/>
    </xf>
    <xf numFmtId="0" fontId="8" fillId="0" borderId="6" xfId="0" applyNumberFormat="1" applyFont="1" applyFill="1" applyBorder="1" applyAlignment="1">
      <alignment horizontal="distributed" vertical="center"/>
    </xf>
    <xf numFmtId="0" fontId="8" fillId="0" borderId="6" xfId="0" applyNumberFormat="1" applyFont="1" applyFill="1" applyBorder="1">
      <alignment vertical="center"/>
    </xf>
    <xf numFmtId="0" fontId="8" fillId="0" borderId="30" xfId="0" applyNumberFormat="1" applyFont="1" applyFill="1" applyBorder="1" applyAlignment="1">
      <alignment horizontal="distributed" vertical="center"/>
    </xf>
    <xf numFmtId="0" fontId="8" fillId="0" borderId="6" xfId="1" applyNumberFormat="1" applyFont="1" applyFill="1" applyBorder="1">
      <alignment vertical="center"/>
    </xf>
    <xf numFmtId="0" fontId="8" fillId="0" borderId="5" xfId="0" applyNumberFormat="1" applyFont="1" applyFill="1" applyBorder="1" applyAlignment="1">
      <alignment horizontal="distributed" vertical="center"/>
    </xf>
    <xf numFmtId="177" fontId="8" fillId="0" borderId="19" xfId="1" applyNumberFormat="1" applyFont="1" applyFill="1" applyBorder="1">
      <alignment vertical="center"/>
    </xf>
    <xf numFmtId="0" fontId="8" fillId="0" borderId="40" xfId="0" applyFont="1" applyFill="1" applyBorder="1" applyAlignment="1">
      <alignment horizontal="distributed" vertical="center" indent="1"/>
    </xf>
    <xf numFmtId="0" fontId="8" fillId="0" borderId="25" xfId="0" applyFont="1" applyFill="1" applyBorder="1" applyAlignment="1">
      <alignment horizontal="center"/>
    </xf>
    <xf numFmtId="0" fontId="8" fillId="0" borderId="52" xfId="0" applyFont="1" applyFill="1" applyBorder="1" applyAlignment="1">
      <alignment horizontal="distributed" vertical="center"/>
    </xf>
    <xf numFmtId="177" fontId="8" fillId="0" borderId="25" xfId="1" applyNumberFormat="1" applyFont="1" applyFill="1" applyBorder="1">
      <alignment vertical="center"/>
    </xf>
    <xf numFmtId="177" fontId="8" fillId="0" borderId="0" xfId="1" applyNumberFormat="1" applyFont="1" applyFill="1" applyBorder="1">
      <alignment vertical="center"/>
    </xf>
    <xf numFmtId="0" fontId="8" fillId="0" borderId="28" xfId="0" applyFont="1" applyFill="1" applyBorder="1" applyAlignment="1">
      <alignment horizontal="distributed" vertical="center" indent="1"/>
    </xf>
    <xf numFmtId="0" fontId="8" fillId="0" borderId="28" xfId="0" applyFont="1" applyFill="1" applyBorder="1" applyAlignment="1">
      <alignment horizontal="distributed" vertical="center"/>
    </xf>
    <xf numFmtId="0" fontId="8" fillId="0" borderId="28" xfId="0" applyFont="1" applyFill="1" applyBorder="1">
      <alignment vertical="center"/>
    </xf>
    <xf numFmtId="38" fontId="8" fillId="0" borderId="28" xfId="1" applyFont="1" applyFill="1" applyBorder="1">
      <alignment vertical="center"/>
    </xf>
    <xf numFmtId="0" fontId="8" fillId="0" borderId="28" xfId="0" applyFont="1" applyFill="1" applyBorder="1" applyAlignment="1">
      <alignment horizontal="center" vertical="center"/>
    </xf>
    <xf numFmtId="177" fontId="8" fillId="0" borderId="28" xfId="1" applyNumberFormat="1" applyFont="1" applyFill="1" applyBorder="1">
      <alignment vertical="center"/>
    </xf>
    <xf numFmtId="177" fontId="8" fillId="0" borderId="29" xfId="1" applyNumberFormat="1" applyFont="1" applyFill="1" applyBorder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46" xfId="0" applyFont="1" applyFill="1" applyBorder="1">
      <alignment vertical="center"/>
    </xf>
    <xf numFmtId="0" fontId="8" fillId="0" borderId="3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58" xfId="0" applyFont="1" applyFill="1" applyBorder="1" applyAlignment="1">
      <alignment horizontal="center" vertical="center" wrapText="1"/>
    </xf>
    <xf numFmtId="0" fontId="8" fillId="0" borderId="5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right"/>
    </xf>
    <xf numFmtId="0" fontId="9" fillId="0" borderId="32" xfId="0" applyFont="1" applyFill="1" applyBorder="1" applyAlignment="1">
      <alignment horizontal="right"/>
    </xf>
    <xf numFmtId="0" fontId="9" fillId="0" borderId="60" xfId="0" applyFont="1" applyFill="1" applyBorder="1" applyAlignment="1">
      <alignment horizontal="right"/>
    </xf>
    <xf numFmtId="0" fontId="9" fillId="0" borderId="33" xfId="0" applyFont="1" applyFill="1" applyBorder="1" applyAlignment="1">
      <alignment horizontal="right"/>
    </xf>
    <xf numFmtId="0" fontId="9" fillId="0" borderId="36" xfId="0" applyFont="1" applyFill="1" applyBorder="1" applyAlignment="1">
      <alignment horizontal="right"/>
    </xf>
    <xf numFmtId="0" fontId="9" fillId="0" borderId="25" xfId="0" applyFont="1" applyFill="1" applyBorder="1" applyAlignment="1">
      <alignment horizontal="right"/>
    </xf>
    <xf numFmtId="0" fontId="9" fillId="0" borderId="61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distributed" vertical="center" wrapText="1" indent="1"/>
    </xf>
    <xf numFmtId="38" fontId="10" fillId="0" borderId="35" xfId="1" applyFont="1" applyFill="1" applyBorder="1" applyAlignment="1">
      <alignment vertical="center"/>
    </xf>
    <xf numFmtId="2" fontId="10" fillId="0" borderId="35" xfId="1" applyNumberFormat="1" applyFont="1" applyFill="1" applyBorder="1" applyAlignment="1">
      <alignment horizontal="right" vertical="center"/>
    </xf>
    <xf numFmtId="38" fontId="10" fillId="0" borderId="34" xfId="1" applyFont="1" applyFill="1" applyBorder="1" applyAlignment="1">
      <alignment vertical="center"/>
    </xf>
    <xf numFmtId="38" fontId="10" fillId="0" borderId="35" xfId="1" applyFont="1" applyFill="1" applyBorder="1" applyAlignment="1">
      <alignment horizontal="right" vertical="center"/>
    </xf>
    <xf numFmtId="38" fontId="10" fillId="0" borderId="14" xfId="1" applyFont="1" applyFill="1" applyBorder="1" applyAlignment="1">
      <alignment vertical="center"/>
    </xf>
    <xf numFmtId="178" fontId="10" fillId="0" borderId="58" xfId="1" applyNumberFormat="1" applyFont="1" applyFill="1" applyBorder="1" applyAlignment="1">
      <alignment horizontal="right" vertical="center"/>
    </xf>
    <xf numFmtId="178" fontId="10" fillId="0" borderId="62" xfId="1" applyNumberFormat="1" applyFont="1" applyFill="1" applyBorder="1" applyAlignment="1">
      <alignment horizontal="right" vertical="center"/>
    </xf>
    <xf numFmtId="38" fontId="10" fillId="0" borderId="30" xfId="1" applyFont="1" applyFill="1" applyBorder="1" applyAlignment="1">
      <alignment horizontal="right" vertical="center"/>
    </xf>
    <xf numFmtId="38" fontId="10" fillId="0" borderId="5" xfId="1" applyFont="1" applyFill="1" applyBorder="1" applyAlignment="1">
      <alignment horizontal="right" vertical="center"/>
    </xf>
    <xf numFmtId="178" fontId="10" fillId="0" borderId="24" xfId="1" applyNumberFormat="1" applyFont="1" applyFill="1" applyBorder="1" applyAlignment="1">
      <alignment horizontal="right" vertical="center"/>
    </xf>
    <xf numFmtId="178" fontId="10" fillId="0" borderId="59" xfId="1" applyNumberFormat="1" applyFont="1" applyFill="1" applyBorder="1" applyAlignment="1">
      <alignment horizontal="right" vertical="center"/>
    </xf>
    <xf numFmtId="38" fontId="10" fillId="0" borderId="36" xfId="1" applyFont="1" applyFill="1" applyBorder="1" applyAlignment="1">
      <alignment horizontal="right" vertical="center"/>
    </xf>
    <xf numFmtId="38" fontId="10" fillId="0" borderId="33" xfId="1" applyFont="1" applyFill="1" applyBorder="1" applyAlignment="1">
      <alignment horizontal="right" vertical="center"/>
    </xf>
    <xf numFmtId="38" fontId="10" fillId="0" borderId="0" xfId="1" applyFont="1" applyFill="1" applyBorder="1">
      <alignment vertical="center"/>
    </xf>
    <xf numFmtId="38" fontId="10" fillId="0" borderId="19" xfId="1" applyFont="1" applyFill="1" applyBorder="1">
      <alignment vertical="center"/>
    </xf>
    <xf numFmtId="0" fontId="14" fillId="0" borderId="4" xfId="0" applyFont="1" applyFill="1" applyBorder="1" applyAlignment="1">
      <alignment horizontal="distributed" vertical="center"/>
    </xf>
    <xf numFmtId="0" fontId="8" fillId="0" borderId="14" xfId="0" applyFont="1" applyFill="1" applyBorder="1" applyAlignment="1">
      <alignment horizontal="distributed" vertical="center" indent="1"/>
    </xf>
    <xf numFmtId="0" fontId="8" fillId="0" borderId="13" xfId="0" applyFont="1" applyFill="1" applyBorder="1" applyAlignment="1">
      <alignment horizontal="distributed" vertical="center" indent="1"/>
    </xf>
    <xf numFmtId="0" fontId="8" fillId="0" borderId="15" xfId="0" applyFont="1" applyFill="1" applyBorder="1" applyAlignment="1">
      <alignment horizontal="distributed" vertical="center" indent="1"/>
    </xf>
    <xf numFmtId="0" fontId="8" fillId="0" borderId="16" xfId="0" applyFont="1" applyFill="1" applyBorder="1" applyAlignment="1">
      <alignment horizontal="distributed" vertical="center" indent="1"/>
    </xf>
    <xf numFmtId="38" fontId="2" fillId="0" borderId="0" xfId="1" applyFont="1" applyFill="1" applyBorder="1" applyAlignment="1" applyProtection="1">
      <alignment horizontal="center"/>
    </xf>
    <xf numFmtId="0" fontId="8" fillId="0" borderId="4" xfId="0" applyFont="1" applyFill="1" applyBorder="1" applyAlignment="1">
      <alignment horizontal="distributed" vertical="center" indent="1"/>
    </xf>
    <xf numFmtId="0" fontId="8" fillId="0" borderId="11" xfId="0" applyFont="1" applyFill="1" applyBorder="1" applyAlignment="1">
      <alignment horizontal="distributed" vertical="center" indent="1"/>
    </xf>
    <xf numFmtId="0" fontId="8" fillId="0" borderId="5" xfId="0" applyFont="1" applyFill="1" applyBorder="1" applyAlignment="1">
      <alignment horizontal="distributed" vertical="center" indent="5"/>
    </xf>
    <xf numFmtId="0" fontId="8" fillId="0" borderId="6" xfId="0" applyFont="1" applyFill="1" applyBorder="1" applyAlignment="1">
      <alignment horizontal="distributed" vertical="center" indent="5"/>
    </xf>
    <xf numFmtId="0" fontId="8" fillId="0" borderId="7" xfId="0" applyFont="1" applyFill="1" applyBorder="1" applyAlignment="1">
      <alignment horizontal="distributed" vertical="center" indent="5"/>
    </xf>
    <xf numFmtId="0" fontId="8" fillId="0" borderId="8" xfId="0" applyFont="1" applyFill="1" applyBorder="1" applyAlignment="1">
      <alignment horizontal="distributed" vertical="center" indent="5"/>
    </xf>
    <xf numFmtId="0" fontId="8" fillId="0" borderId="9" xfId="0" applyFont="1" applyFill="1" applyBorder="1" applyAlignment="1">
      <alignment horizontal="distributed" vertical="center" wrapText="1" indent="1"/>
    </xf>
    <xf numFmtId="0" fontId="8" fillId="0" borderId="12" xfId="0" applyFont="1" applyFill="1" applyBorder="1" applyAlignment="1">
      <alignment horizontal="distributed" vertical="center" indent="1"/>
    </xf>
    <xf numFmtId="0" fontId="8" fillId="0" borderId="10" xfId="0" applyFont="1" applyFill="1" applyBorder="1" applyAlignment="1">
      <alignment horizontal="distributed" vertical="center" wrapText="1" indent="1"/>
    </xf>
    <xf numFmtId="0" fontId="8" fillId="0" borderId="6" xfId="0" applyFont="1" applyFill="1" applyBorder="1" applyAlignment="1">
      <alignment horizontal="distributed" vertical="center" indent="3"/>
    </xf>
    <xf numFmtId="0" fontId="8" fillId="0" borderId="7" xfId="0" applyFont="1" applyFill="1" applyBorder="1" applyAlignment="1">
      <alignment horizontal="distributed" vertical="center" indent="3"/>
    </xf>
    <xf numFmtId="0" fontId="8" fillId="0" borderId="8" xfId="0" applyFont="1" applyFill="1" applyBorder="1" applyAlignment="1">
      <alignment horizontal="distributed" vertical="center" indent="3"/>
    </xf>
    <xf numFmtId="0" fontId="8" fillId="0" borderId="56" xfId="0" applyFont="1" applyFill="1" applyBorder="1" applyAlignment="1">
      <alignment horizontal="distributed" vertical="center" indent="1"/>
    </xf>
    <xf numFmtId="0" fontId="8" fillId="0" borderId="57" xfId="0" applyFont="1" applyFill="1" applyBorder="1" applyAlignment="1">
      <alignment horizontal="distributed" vertical="center" indent="1"/>
    </xf>
    <xf numFmtId="0" fontId="8" fillId="0" borderId="45" xfId="0" applyFont="1" applyFill="1" applyBorder="1" applyAlignment="1">
      <alignment horizontal="distributed" vertical="center" indent="7"/>
    </xf>
    <xf numFmtId="0" fontId="8" fillId="0" borderId="2" xfId="0" applyFont="1" applyFill="1" applyBorder="1" applyAlignment="1">
      <alignment horizontal="distributed" vertical="center" indent="7"/>
    </xf>
    <xf numFmtId="0" fontId="8" fillId="0" borderId="54" xfId="0" applyFont="1" applyFill="1" applyBorder="1" applyAlignment="1">
      <alignment horizontal="distributed" vertical="center" indent="7"/>
    </xf>
    <xf numFmtId="0" fontId="8" fillId="0" borderId="3" xfId="0" applyFont="1" applyFill="1" applyBorder="1" applyAlignment="1">
      <alignment horizontal="distributed" vertical="center" indent="7"/>
    </xf>
    <xf numFmtId="0" fontId="8" fillId="0" borderId="30" xfId="0" applyFont="1" applyFill="1" applyBorder="1" applyAlignment="1">
      <alignment horizontal="distributed" vertical="center" indent="1"/>
    </xf>
    <xf numFmtId="0" fontId="8" fillId="0" borderId="22" xfId="0" applyFont="1" applyFill="1" applyBorder="1" applyAlignment="1">
      <alignment horizontal="distributed" vertical="center" indent="1"/>
    </xf>
    <xf numFmtId="0" fontId="8" fillId="0" borderId="7" xfId="0" applyFont="1" applyFill="1" applyBorder="1" applyAlignment="1">
      <alignment horizontal="distributed" vertical="center" indent="1"/>
    </xf>
    <xf numFmtId="0" fontId="8" fillId="0" borderId="8" xfId="0" applyFont="1" applyFill="1" applyBorder="1" applyAlignment="1">
      <alignment horizontal="distributed" vertical="center" indent="1"/>
    </xf>
    <xf numFmtId="0" fontId="8" fillId="0" borderId="44" xfId="0" applyFont="1" applyFill="1" applyBorder="1" applyAlignment="1">
      <alignment horizontal="distributed" vertical="center" indent="1"/>
    </xf>
    <xf numFmtId="0" fontId="13" fillId="0" borderId="2" xfId="0" applyFont="1" applyFill="1" applyBorder="1" applyAlignment="1">
      <alignment horizontal="distributed" vertical="center" indent="7"/>
    </xf>
    <xf numFmtId="0" fontId="13" fillId="0" borderId="54" xfId="0" applyFont="1" applyFill="1" applyBorder="1" applyAlignment="1">
      <alignment horizontal="distributed" vertical="center" indent="7"/>
    </xf>
    <xf numFmtId="0" fontId="5" fillId="0" borderId="2" xfId="0" applyFont="1" applyFill="1" applyBorder="1" applyAlignment="1">
      <alignment horizontal="distributed" vertical="center" indent="7"/>
    </xf>
    <xf numFmtId="0" fontId="5" fillId="0" borderId="3" xfId="0" applyFont="1" applyFill="1" applyBorder="1" applyAlignment="1">
      <alignment horizontal="distributed" vertical="center" indent="7"/>
    </xf>
    <xf numFmtId="0" fontId="8" fillId="0" borderId="5" xfId="0" applyFont="1" applyFill="1" applyBorder="1" applyAlignment="1">
      <alignment horizontal="distributed" vertical="center" indent="7"/>
    </xf>
    <xf numFmtId="0" fontId="5" fillId="0" borderId="6" xfId="0" applyFont="1" applyFill="1" applyBorder="1" applyAlignment="1">
      <alignment horizontal="distributed" vertical="center" indent="7"/>
    </xf>
    <xf numFmtId="0" fontId="5" fillId="0" borderId="7" xfId="0" applyFont="1" applyFill="1" applyBorder="1" applyAlignment="1">
      <alignment horizontal="distributed" vertical="center" indent="7"/>
    </xf>
    <xf numFmtId="0" fontId="5" fillId="0" borderId="8" xfId="0" applyFont="1" applyFill="1" applyBorder="1" applyAlignment="1">
      <alignment horizontal="distributed" vertical="center" indent="7"/>
    </xf>
    <xf numFmtId="0" fontId="8" fillId="0" borderId="31" xfId="0" applyFont="1" applyFill="1" applyBorder="1" applyAlignment="1">
      <alignment horizontal="distributed" vertical="center" wrapText="1" indent="1"/>
    </xf>
    <xf numFmtId="0" fontId="8" fillId="0" borderId="34" xfId="0" applyFont="1" applyFill="1" applyBorder="1" applyAlignment="1">
      <alignment horizontal="distributed" vertical="center" wrapText="1" indent="1"/>
    </xf>
    <xf numFmtId="0" fontId="8" fillId="0" borderId="13" xfId="0" applyFont="1" applyFill="1" applyBorder="1" applyAlignment="1">
      <alignment horizontal="distributed" vertical="center" wrapText="1" indent="1"/>
    </xf>
    <xf numFmtId="0" fontId="8" fillId="0" borderId="30" xfId="0" applyFont="1" applyFill="1" applyBorder="1" applyAlignment="1">
      <alignment horizontal="distributed" vertical="center" wrapText="1" indent="1"/>
    </xf>
    <xf numFmtId="0" fontId="8" fillId="0" borderId="6" xfId="0" applyFont="1" applyFill="1" applyBorder="1" applyAlignment="1">
      <alignment horizontal="distributed" vertical="center" wrapText="1" indent="1"/>
    </xf>
    <xf numFmtId="0" fontId="8" fillId="0" borderId="22" xfId="0" applyFont="1" applyFill="1" applyBorder="1" applyAlignment="1">
      <alignment horizontal="distributed" vertical="center" wrapText="1" indent="1"/>
    </xf>
    <xf numFmtId="0" fontId="8" fillId="0" borderId="30" xfId="0" applyFont="1" applyFill="1" applyBorder="1" applyAlignment="1">
      <alignment horizontal="distributed" vertical="center" wrapText="1" justifyLastLine="1"/>
    </xf>
    <xf numFmtId="0" fontId="8" fillId="0" borderId="6" xfId="0" applyFont="1" applyFill="1" applyBorder="1" applyAlignment="1">
      <alignment horizontal="distributed" vertical="center" wrapText="1" justifyLastLine="1"/>
    </xf>
    <xf numFmtId="0" fontId="8" fillId="0" borderId="8" xfId="0" applyFont="1" applyFill="1" applyBorder="1" applyAlignment="1">
      <alignment horizontal="distributed" vertical="center" wrapText="1" justifyLastLine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view="pageBreakPreview" zoomScaleNormal="100" zoomScaleSheetLayoutView="100" workbookViewId="0">
      <selection sqref="A1:M1"/>
    </sheetView>
  </sheetViews>
  <sheetFormatPr defaultColWidth="9" defaultRowHeight="18.75" x14ac:dyDescent="0.4"/>
  <cols>
    <col min="1" max="1" width="22.625" style="42" customWidth="1"/>
    <col min="2" max="3" width="16.125" style="43" customWidth="1"/>
    <col min="4" max="4" width="6.625" style="43" customWidth="1"/>
    <col min="5" max="5" width="11.125" style="43" customWidth="1"/>
    <col min="6" max="6" width="2.625" style="43" customWidth="1"/>
    <col min="7" max="7" width="7.625" style="43" customWidth="1"/>
    <col min="8" max="9" width="16.125" style="43" customWidth="1"/>
    <col min="10" max="10" width="6.625" style="43" customWidth="1"/>
    <col min="11" max="11" width="11.125" style="43" customWidth="1"/>
    <col min="12" max="12" width="2.625" style="43" customWidth="1"/>
    <col min="13" max="13" width="7.625" style="43" customWidth="1"/>
    <col min="14" max="16384" width="9" style="8"/>
  </cols>
  <sheetData>
    <row r="1" spans="1:20" s="3" customFormat="1" ht="41.25" customHeight="1" x14ac:dyDescent="0.4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1"/>
      <c r="O1" s="1"/>
      <c r="P1" s="1"/>
      <c r="Q1" s="1"/>
      <c r="R1" s="1"/>
      <c r="S1" s="1"/>
      <c r="T1" s="2"/>
    </row>
    <row r="2" spans="1:20" s="3" customFormat="1" ht="15.75" customHeight="1" thickBot="1" x14ac:dyDescent="0.4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"/>
      <c r="O2" s="1"/>
      <c r="P2" s="1"/>
      <c r="Q2" s="1"/>
      <c r="R2" s="1"/>
      <c r="S2" s="1"/>
      <c r="T2" s="2"/>
    </row>
    <row r="3" spans="1:20" ht="30.75" customHeight="1" x14ac:dyDescent="0.4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1:20" s="9" customFormat="1" ht="15.95" customHeight="1" x14ac:dyDescent="0.4">
      <c r="A4" s="209" t="s">
        <v>2</v>
      </c>
      <c r="B4" s="211" t="s">
        <v>3</v>
      </c>
      <c r="C4" s="212"/>
      <c r="D4" s="212"/>
      <c r="E4" s="212"/>
      <c r="F4" s="212"/>
      <c r="G4" s="213"/>
      <c r="H4" s="211" t="s">
        <v>4</v>
      </c>
      <c r="I4" s="212"/>
      <c r="J4" s="212"/>
      <c r="K4" s="212"/>
      <c r="L4" s="212"/>
      <c r="M4" s="214"/>
    </row>
    <row r="5" spans="1:20" s="9" customFormat="1" ht="15.95" customHeight="1" x14ac:dyDescent="0.4">
      <c r="A5" s="209"/>
      <c r="B5" s="215" t="s">
        <v>5</v>
      </c>
      <c r="C5" s="217" t="s">
        <v>6</v>
      </c>
      <c r="D5" s="218" t="s">
        <v>7</v>
      </c>
      <c r="E5" s="218"/>
      <c r="F5" s="218"/>
      <c r="G5" s="219"/>
      <c r="H5" s="215" t="s">
        <v>5</v>
      </c>
      <c r="I5" s="217" t="s">
        <v>6</v>
      </c>
      <c r="J5" s="218" t="s">
        <v>7</v>
      </c>
      <c r="K5" s="218"/>
      <c r="L5" s="218"/>
      <c r="M5" s="220"/>
    </row>
    <row r="6" spans="1:20" s="9" customFormat="1" ht="15.95" customHeight="1" x14ac:dyDescent="0.4">
      <c r="A6" s="210"/>
      <c r="B6" s="216"/>
      <c r="C6" s="205"/>
      <c r="D6" s="204" t="s">
        <v>8</v>
      </c>
      <c r="E6" s="205"/>
      <c r="F6" s="204" t="s">
        <v>9</v>
      </c>
      <c r="G6" s="206"/>
      <c r="H6" s="216"/>
      <c r="I6" s="205"/>
      <c r="J6" s="204" t="s">
        <v>8</v>
      </c>
      <c r="K6" s="205"/>
      <c r="L6" s="204" t="s">
        <v>9</v>
      </c>
      <c r="M6" s="207"/>
    </row>
    <row r="7" spans="1:20" s="13" customFormat="1" ht="9.75" customHeight="1" x14ac:dyDescent="0.15">
      <c r="A7" s="10"/>
      <c r="B7" s="11" t="s">
        <v>10</v>
      </c>
      <c r="C7" s="12" t="s">
        <v>11</v>
      </c>
      <c r="E7" s="12" t="s">
        <v>10</v>
      </c>
      <c r="G7" s="14"/>
      <c r="H7" s="12" t="s">
        <v>10</v>
      </c>
      <c r="I7" s="12" t="s">
        <v>11</v>
      </c>
      <c r="K7" s="12" t="s">
        <v>10</v>
      </c>
      <c r="M7" s="15"/>
    </row>
    <row r="8" spans="1:20" s="9" customFormat="1" ht="34.5" customHeight="1" x14ac:dyDescent="0.4">
      <c r="A8" s="16" t="s">
        <v>12</v>
      </c>
      <c r="B8" s="17">
        <v>203992858</v>
      </c>
      <c r="C8" s="18">
        <v>205231518</v>
      </c>
      <c r="D8" s="19" t="str">
        <f>IF(B8-C8&lt;0,"△","")</f>
        <v>△</v>
      </c>
      <c r="E8" s="18">
        <f>ABS(B8-C8)</f>
        <v>1238660</v>
      </c>
      <c r="F8" s="19"/>
      <c r="G8" s="20">
        <f>B8/C8</f>
        <v>0.99396457224469781</v>
      </c>
      <c r="H8" s="18">
        <v>248389674</v>
      </c>
      <c r="I8" s="18">
        <v>245035414</v>
      </c>
      <c r="J8" s="19" t="str">
        <f>IF(H8-I8&lt;0,"△","")</f>
        <v/>
      </c>
      <c r="K8" s="18">
        <f>ABS(H8-I8)</f>
        <v>3354260</v>
      </c>
      <c r="L8" s="19"/>
      <c r="M8" s="21">
        <f>H8/I8</f>
        <v>1.0136888784573808</v>
      </c>
    </row>
    <row r="9" spans="1:20" s="9" customFormat="1" ht="34.5" customHeight="1" x14ac:dyDescent="0.4">
      <c r="A9" s="22" t="s">
        <v>13</v>
      </c>
      <c r="B9" s="23">
        <v>18594650</v>
      </c>
      <c r="C9" s="24">
        <v>31606737</v>
      </c>
      <c r="D9" s="25" t="str">
        <f t="shared" ref="D9:D15" si="0">IF(B9-C9&lt;0,"△","")</f>
        <v>△</v>
      </c>
      <c r="E9" s="24">
        <f>ABS(B9-C9)</f>
        <v>13012087</v>
      </c>
      <c r="F9" s="25"/>
      <c r="G9" s="20">
        <f>B9/C9</f>
        <v>0.58831286507050695</v>
      </c>
      <c r="H9" s="24">
        <v>27594328</v>
      </c>
      <c r="I9" s="24">
        <v>39225044</v>
      </c>
      <c r="J9" s="25" t="str">
        <f t="shared" ref="J9:J15" si="1">IF(H9-I9&lt;0,"△","")</f>
        <v>△</v>
      </c>
      <c r="K9" s="24">
        <f>ABS(H9-I9)</f>
        <v>11630716</v>
      </c>
      <c r="L9" s="25" t="str">
        <f>IF(I9-K9&lt;0,"△","")</f>
        <v/>
      </c>
      <c r="M9" s="26">
        <f>H9/I9</f>
        <v>0.70348749640663244</v>
      </c>
    </row>
    <row r="10" spans="1:20" s="9" customFormat="1" ht="34.5" customHeight="1" x14ac:dyDescent="0.4">
      <c r="A10" s="16" t="s">
        <v>14</v>
      </c>
      <c r="B10" s="23">
        <v>114473358</v>
      </c>
      <c r="C10" s="24">
        <v>110250182</v>
      </c>
      <c r="D10" s="25" t="str">
        <f t="shared" si="0"/>
        <v/>
      </c>
      <c r="E10" s="24">
        <f t="shared" ref="E10:E15" si="2">ABS(B10-C10)</f>
        <v>4223176</v>
      </c>
      <c r="F10" s="25"/>
      <c r="G10" s="20">
        <f t="shared" ref="G10:G15" si="3">B10/C10</f>
        <v>1.0383053880128743</v>
      </c>
      <c r="H10" s="24">
        <v>136105733</v>
      </c>
      <c r="I10" s="24">
        <v>129194292</v>
      </c>
      <c r="J10" s="25" t="str">
        <f t="shared" si="1"/>
        <v/>
      </c>
      <c r="K10" s="24">
        <f t="shared" ref="K10:K15" si="4">ABS(H10-I10)</f>
        <v>6911441</v>
      </c>
      <c r="L10" s="25"/>
      <c r="M10" s="26">
        <f t="shared" ref="M10:M13" si="5">H10/I10</f>
        <v>1.0534964888386864</v>
      </c>
    </row>
    <row r="11" spans="1:20" s="9" customFormat="1" ht="34.5" customHeight="1" x14ac:dyDescent="0.4">
      <c r="A11" s="16" t="s">
        <v>15</v>
      </c>
      <c r="B11" s="27">
        <v>4437732</v>
      </c>
      <c r="C11" s="28">
        <v>3795401</v>
      </c>
      <c r="D11" s="29" t="str">
        <f t="shared" si="0"/>
        <v/>
      </c>
      <c r="E11" s="28">
        <f t="shared" si="2"/>
        <v>642331</v>
      </c>
      <c r="F11" s="29"/>
      <c r="G11" s="20">
        <f t="shared" si="3"/>
        <v>1.169239297771171</v>
      </c>
      <c r="H11" s="28">
        <v>6341256</v>
      </c>
      <c r="I11" s="28">
        <v>5119786</v>
      </c>
      <c r="J11" s="29" t="str">
        <f t="shared" si="1"/>
        <v/>
      </c>
      <c r="K11" s="28">
        <f t="shared" si="4"/>
        <v>1221470</v>
      </c>
      <c r="L11" s="29"/>
      <c r="M11" s="30">
        <f t="shared" si="5"/>
        <v>1.2385783312036871</v>
      </c>
    </row>
    <row r="12" spans="1:20" s="9" customFormat="1" ht="34.5" customHeight="1" x14ac:dyDescent="0.4">
      <c r="A12" s="16" t="s">
        <v>16</v>
      </c>
      <c r="B12" s="23">
        <v>22870320</v>
      </c>
      <c r="C12" s="24">
        <v>21794776</v>
      </c>
      <c r="D12" s="25" t="str">
        <f t="shared" si="0"/>
        <v/>
      </c>
      <c r="E12" s="24">
        <f t="shared" si="2"/>
        <v>1075544</v>
      </c>
      <c r="F12" s="25"/>
      <c r="G12" s="20">
        <f t="shared" si="3"/>
        <v>1.0493487063138434</v>
      </c>
      <c r="H12" s="24">
        <v>24505411</v>
      </c>
      <c r="I12" s="24">
        <v>22755098</v>
      </c>
      <c r="J12" s="25" t="str">
        <f t="shared" si="1"/>
        <v/>
      </c>
      <c r="K12" s="24">
        <f t="shared" si="4"/>
        <v>1750313</v>
      </c>
      <c r="L12" s="25" t="str">
        <f>IF(I12-K12&lt;0,"△","")</f>
        <v/>
      </c>
      <c r="M12" s="26">
        <f t="shared" si="5"/>
        <v>1.0769195984126283</v>
      </c>
    </row>
    <row r="13" spans="1:20" s="9" customFormat="1" ht="34.5" customHeight="1" x14ac:dyDescent="0.4">
      <c r="A13" s="16" t="s">
        <v>17</v>
      </c>
      <c r="B13" s="27">
        <f>47725094+25551590</f>
        <v>73276684</v>
      </c>
      <c r="C13" s="28">
        <v>73293623</v>
      </c>
      <c r="D13" s="29" t="str">
        <f t="shared" si="0"/>
        <v>△</v>
      </c>
      <c r="E13" s="28">
        <f t="shared" si="2"/>
        <v>16939</v>
      </c>
      <c r="F13" s="29"/>
      <c r="G13" s="20">
        <f t="shared" si="3"/>
        <v>0.9997688884884296</v>
      </c>
      <c r="H13" s="28">
        <f>49536129+48077436</f>
        <v>97613565</v>
      </c>
      <c r="I13" s="28">
        <v>93497345</v>
      </c>
      <c r="J13" s="29" t="str">
        <f t="shared" si="1"/>
        <v/>
      </c>
      <c r="K13" s="28">
        <f t="shared" si="4"/>
        <v>4116220</v>
      </c>
      <c r="L13" s="29"/>
      <c r="M13" s="30">
        <f t="shared" si="5"/>
        <v>1.0440249934369794</v>
      </c>
    </row>
    <row r="14" spans="1:20" s="9" customFormat="1" ht="34.5" customHeight="1" x14ac:dyDescent="0.4">
      <c r="A14" s="16" t="s">
        <v>18</v>
      </c>
      <c r="B14" s="23">
        <f>43227393+4730371</f>
        <v>47957764</v>
      </c>
      <c r="C14" s="24">
        <v>46609433</v>
      </c>
      <c r="D14" s="25" t="str">
        <f t="shared" si="0"/>
        <v/>
      </c>
      <c r="E14" s="24">
        <f t="shared" si="2"/>
        <v>1348331</v>
      </c>
      <c r="F14" s="25"/>
      <c r="G14" s="20">
        <f t="shared" si="3"/>
        <v>1.0289282858257469</v>
      </c>
      <c r="H14" s="24">
        <f>44380348+6920715</f>
        <v>51301063</v>
      </c>
      <c r="I14" s="24">
        <v>49345421</v>
      </c>
      <c r="J14" s="25" t="str">
        <f t="shared" si="1"/>
        <v/>
      </c>
      <c r="K14" s="24">
        <f t="shared" si="4"/>
        <v>1955642</v>
      </c>
      <c r="L14" s="25" t="str">
        <f>IF(I14-K14&lt;0,"△","")</f>
        <v/>
      </c>
      <c r="M14" s="26">
        <f>H14/I14</f>
        <v>1.039631681326622</v>
      </c>
    </row>
    <row r="15" spans="1:20" s="9" customFormat="1" ht="34.5" customHeight="1" x14ac:dyDescent="0.4">
      <c r="A15" s="16" t="s">
        <v>19</v>
      </c>
      <c r="B15" s="23">
        <f t="shared" ref="B15:C15" si="6">SUM(B8:B14)</f>
        <v>485603366</v>
      </c>
      <c r="C15" s="24">
        <f t="shared" si="6"/>
        <v>492581670</v>
      </c>
      <c r="D15" s="25" t="str">
        <f t="shared" si="0"/>
        <v>△</v>
      </c>
      <c r="E15" s="24">
        <f t="shared" si="2"/>
        <v>6978304</v>
      </c>
      <c r="F15" s="25"/>
      <c r="G15" s="20">
        <f t="shared" si="3"/>
        <v>0.9858332040654294</v>
      </c>
      <c r="H15" s="31">
        <f t="shared" ref="H15:I15" si="7">SUM(H8:H14)</f>
        <v>591851030</v>
      </c>
      <c r="I15" s="24">
        <f t="shared" si="7"/>
        <v>584172400</v>
      </c>
      <c r="J15" s="25" t="str">
        <f t="shared" si="1"/>
        <v/>
      </c>
      <c r="K15" s="24">
        <f t="shared" si="4"/>
        <v>7678630</v>
      </c>
      <c r="L15" s="25" t="str">
        <f>IF(I15-K15&lt;0,"△","")</f>
        <v/>
      </c>
      <c r="M15" s="26">
        <f>H15/I15</f>
        <v>1.0131444587248559</v>
      </c>
    </row>
    <row r="16" spans="1:20" s="9" customFormat="1" ht="34.5" customHeight="1" x14ac:dyDescent="0.4">
      <c r="A16" s="32"/>
      <c r="B16" s="33"/>
      <c r="C16" s="33"/>
      <c r="D16" s="33"/>
      <c r="E16" s="33"/>
      <c r="F16" s="34"/>
      <c r="G16" s="33"/>
      <c r="H16" s="33"/>
      <c r="I16" s="33"/>
      <c r="J16" s="33"/>
      <c r="K16" s="33"/>
      <c r="L16" s="34"/>
      <c r="M16" s="35"/>
    </row>
    <row r="17" spans="1:13" s="9" customFormat="1" ht="38.25" customHeight="1" thickBot="1" x14ac:dyDescent="0.45">
      <c r="A17" s="36"/>
      <c r="B17" s="37"/>
      <c r="C17" s="37"/>
      <c r="D17" s="37"/>
      <c r="E17" s="37"/>
      <c r="F17" s="38"/>
      <c r="G17" s="37"/>
      <c r="H17" s="37"/>
      <c r="I17" s="37"/>
      <c r="J17" s="37"/>
      <c r="K17" s="37"/>
      <c r="L17" s="38"/>
      <c r="M17" s="39"/>
    </row>
    <row r="18" spans="1:13" s="9" customFormat="1" ht="12" x14ac:dyDescent="0.4">
      <c r="A18" s="40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</row>
    <row r="19" spans="1:13" s="9" customFormat="1" ht="12" x14ac:dyDescent="0.4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</row>
    <row r="20" spans="1:13" s="9" customFormat="1" ht="12" x14ac:dyDescent="0.4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</row>
    <row r="21" spans="1:13" s="9" customFormat="1" ht="12" x14ac:dyDescent="0.4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</row>
    <row r="22" spans="1:13" s="9" customFormat="1" ht="12" x14ac:dyDescent="0.4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</row>
    <row r="23" spans="1:13" s="9" customFormat="1" ht="12" x14ac:dyDescent="0.4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</row>
    <row r="24" spans="1:13" s="9" customFormat="1" ht="12" x14ac:dyDescent="0.4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1:13" s="9" customFormat="1" ht="12" x14ac:dyDescent="0.4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</row>
    <row r="26" spans="1:13" s="9" customFormat="1" ht="12" x14ac:dyDescent="0.4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</row>
    <row r="27" spans="1:13" s="9" customFormat="1" ht="12" x14ac:dyDescent="0.4">
      <c r="A27" s="40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13" s="9" customFormat="1" ht="12" x14ac:dyDescent="0.4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</row>
    <row r="29" spans="1:13" s="9" customFormat="1" ht="12" x14ac:dyDescent="0.4">
      <c r="A29" s="40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</row>
    <row r="30" spans="1:13" s="9" customFormat="1" ht="12" x14ac:dyDescent="0.4">
      <c r="A30" s="40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</row>
    <row r="31" spans="1:13" s="9" customFormat="1" ht="12" x14ac:dyDescent="0.4">
      <c r="A31" s="40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</row>
    <row r="32" spans="1:13" s="9" customFormat="1" ht="12" x14ac:dyDescent="0.4">
      <c r="A32" s="40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3" s="9" customFormat="1" ht="12" x14ac:dyDescent="0.4">
      <c r="A33" s="40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1:13" s="9" customFormat="1" ht="12" x14ac:dyDescent="0.4">
      <c r="A34" s="40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1:13" s="9" customFormat="1" ht="12" x14ac:dyDescent="0.4">
      <c r="A35" s="40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1:13" s="9" customFormat="1" ht="12" x14ac:dyDescent="0.4">
      <c r="A36" s="40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1:13" s="9" customFormat="1" ht="12" x14ac:dyDescent="0.4">
      <c r="A37" s="40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</row>
  </sheetData>
  <mergeCells count="14">
    <mergeCell ref="D6:E6"/>
    <mergeCell ref="F6:G6"/>
    <mergeCell ref="J6:K6"/>
    <mergeCell ref="L6:M6"/>
    <mergeCell ref="A1:M1"/>
    <mergeCell ref="A4:A6"/>
    <mergeCell ref="B4:G4"/>
    <mergeCell ref="H4:M4"/>
    <mergeCell ref="B5:B6"/>
    <mergeCell ref="C5:C6"/>
    <mergeCell ref="D5:G5"/>
    <mergeCell ref="H5:H6"/>
    <mergeCell ref="I5:I6"/>
    <mergeCell ref="J5:M5"/>
  </mergeCells>
  <phoneticPr fontId="3"/>
  <printOptions horizontalCentered="1"/>
  <pageMargins left="0.23622047244094491" right="0.23622047244094491" top="0.59055118110236227" bottom="0.70866141732283472" header="0.51181102362204722" footer="0.51181102362204722"/>
  <pageSetup paperSize="9" fitToHeight="0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1"/>
  <sheetViews>
    <sheetView view="pageBreakPreview" zoomScale="90" zoomScaleNormal="90" zoomScaleSheetLayoutView="90" workbookViewId="0">
      <selection activeCell="C17" sqref="C17"/>
    </sheetView>
  </sheetViews>
  <sheetFormatPr defaultColWidth="9" defaultRowHeight="18.75" x14ac:dyDescent="0.4"/>
  <cols>
    <col min="1" max="1" width="19" style="42" customWidth="1"/>
    <col min="2" max="2" width="1.5" style="42" customWidth="1"/>
    <col min="3" max="3" width="18.125" style="43" customWidth="1"/>
    <col min="4" max="4" width="1.5" style="42" customWidth="1"/>
    <col min="5" max="5" width="2" style="43" customWidth="1"/>
    <col min="6" max="6" width="11.375" style="43" customWidth="1"/>
    <col min="7" max="7" width="2" style="43" customWidth="1"/>
    <col min="8" max="8" width="11.375" style="43" customWidth="1"/>
    <col min="9" max="9" width="2" style="173" customWidth="1"/>
    <col min="10" max="10" width="11.25" style="43" customWidth="1"/>
    <col min="11" max="11" width="1.5" style="42" customWidth="1"/>
    <col min="12" max="12" width="18.125" style="43" customWidth="1"/>
    <col min="13" max="13" width="1.5" style="42" customWidth="1"/>
    <col min="14" max="14" width="2" style="43" customWidth="1"/>
    <col min="15" max="15" width="11.375" style="43" customWidth="1"/>
    <col min="16" max="16" width="2" style="43" customWidth="1"/>
    <col min="17" max="17" width="11.375" style="43" customWidth="1"/>
    <col min="18" max="18" width="2" style="43" customWidth="1"/>
    <col min="19" max="19" width="11.375" style="43" customWidth="1"/>
    <col min="20" max="16384" width="9" style="43"/>
  </cols>
  <sheetData>
    <row r="1" spans="1:20" ht="31.5" customHeight="1" x14ac:dyDescent="0.4">
      <c r="A1" s="5" t="s">
        <v>20</v>
      </c>
      <c r="B1" s="44"/>
      <c r="C1" s="6"/>
      <c r="D1" s="44"/>
      <c r="E1" s="6"/>
      <c r="F1" s="6"/>
      <c r="G1" s="6"/>
      <c r="H1" s="6"/>
      <c r="I1" s="45"/>
      <c r="J1" s="6"/>
      <c r="K1" s="44"/>
      <c r="L1" s="6"/>
      <c r="M1" s="44"/>
      <c r="N1" s="6"/>
      <c r="O1" s="6"/>
      <c r="P1" s="6"/>
      <c r="Q1" s="6"/>
      <c r="R1" s="6"/>
      <c r="S1" s="7"/>
    </row>
    <row r="2" spans="1:20" s="41" customFormat="1" ht="15.95" customHeight="1" x14ac:dyDescent="0.4">
      <c r="A2" s="209" t="s">
        <v>2</v>
      </c>
      <c r="B2" s="236" t="s">
        <v>3</v>
      </c>
      <c r="C2" s="237"/>
      <c r="D2" s="237"/>
      <c r="E2" s="237"/>
      <c r="F2" s="237"/>
      <c r="G2" s="237"/>
      <c r="H2" s="237"/>
      <c r="I2" s="237"/>
      <c r="J2" s="238"/>
      <c r="K2" s="236" t="s">
        <v>4</v>
      </c>
      <c r="L2" s="237"/>
      <c r="M2" s="237"/>
      <c r="N2" s="237"/>
      <c r="O2" s="237"/>
      <c r="P2" s="237"/>
      <c r="Q2" s="237"/>
      <c r="R2" s="237"/>
      <c r="S2" s="239"/>
    </row>
    <row r="3" spans="1:20" s="41" customFormat="1" ht="15.95" customHeight="1" x14ac:dyDescent="0.4">
      <c r="A3" s="210"/>
      <c r="B3" s="46"/>
      <c r="C3" s="47" t="s">
        <v>21</v>
      </c>
      <c r="D3" s="48"/>
      <c r="E3" s="227" t="s">
        <v>22</v>
      </c>
      <c r="F3" s="228"/>
      <c r="G3" s="204" t="s">
        <v>23</v>
      </c>
      <c r="H3" s="205"/>
      <c r="I3" s="204" t="s">
        <v>7</v>
      </c>
      <c r="J3" s="206"/>
      <c r="K3" s="46"/>
      <c r="L3" s="47" t="s">
        <v>21</v>
      </c>
      <c r="M3" s="48"/>
      <c r="N3" s="227" t="s">
        <v>22</v>
      </c>
      <c r="O3" s="228"/>
      <c r="P3" s="204" t="s">
        <v>23</v>
      </c>
      <c r="Q3" s="205"/>
      <c r="R3" s="204" t="s">
        <v>7</v>
      </c>
      <c r="S3" s="207"/>
    </row>
    <row r="4" spans="1:20" s="41" customFormat="1" ht="9.75" customHeight="1" x14ac:dyDescent="0.15">
      <c r="A4" s="49"/>
      <c r="B4" s="50"/>
      <c r="C4" s="9"/>
      <c r="D4" s="51"/>
      <c r="E4" s="52"/>
      <c r="F4" s="12" t="s">
        <v>10</v>
      </c>
      <c r="G4" s="13"/>
      <c r="H4" s="12" t="s">
        <v>10</v>
      </c>
      <c r="I4" s="53"/>
      <c r="J4" s="14" t="s">
        <v>10</v>
      </c>
      <c r="K4" s="50"/>
      <c r="L4" s="9"/>
      <c r="M4" s="51"/>
      <c r="N4" s="54"/>
      <c r="O4" s="12" t="s">
        <v>10</v>
      </c>
      <c r="P4" s="13"/>
      <c r="Q4" s="12" t="s">
        <v>10</v>
      </c>
      <c r="R4" s="13"/>
      <c r="S4" s="15" t="s">
        <v>10</v>
      </c>
    </row>
    <row r="5" spans="1:20" s="41" customFormat="1" ht="34.5" customHeight="1" x14ac:dyDescent="0.4">
      <c r="A5" s="49" t="s">
        <v>12</v>
      </c>
      <c r="B5" s="55"/>
      <c r="C5" s="56" t="s">
        <v>24</v>
      </c>
      <c r="D5" s="57"/>
      <c r="E5" s="58"/>
      <c r="F5" s="59">
        <v>60074020</v>
      </c>
      <c r="G5" s="57"/>
      <c r="H5" s="59">
        <v>61138122</v>
      </c>
      <c r="I5" s="60" t="str">
        <f t="shared" ref="I5:I25" si="0">IF(F5-H5&lt;0,"△","")</f>
        <v>△</v>
      </c>
      <c r="J5" s="61">
        <f t="shared" ref="J5:J32" si="1">ABS(F5-H5)</f>
        <v>1064102</v>
      </c>
      <c r="K5" s="55"/>
      <c r="L5" s="56" t="s">
        <v>25</v>
      </c>
      <c r="M5" s="57"/>
      <c r="N5" s="62"/>
      <c r="O5" s="59">
        <f>43369935-159310-59058-34508</f>
        <v>43117059</v>
      </c>
      <c r="P5" s="57"/>
      <c r="Q5" s="59">
        <v>38366484</v>
      </c>
      <c r="R5" s="60" t="str">
        <f t="shared" ref="R5:R32" si="2">IF(O5-Q5&lt;0,"△","")</f>
        <v/>
      </c>
      <c r="S5" s="63">
        <f t="shared" ref="S5:S12" si="3">ABS(O5-Q5)</f>
        <v>4750575</v>
      </c>
      <c r="T5" s="64"/>
    </row>
    <row r="6" spans="1:20" s="41" customFormat="1" ht="34.5" customHeight="1" x14ac:dyDescent="0.4">
      <c r="A6" s="32"/>
      <c r="B6" s="65"/>
      <c r="C6" s="66" t="s">
        <v>26</v>
      </c>
      <c r="D6" s="67"/>
      <c r="E6" s="68"/>
      <c r="F6" s="69">
        <f>720+14176487</f>
        <v>14177207</v>
      </c>
      <c r="G6" s="70"/>
      <c r="H6" s="69">
        <v>14287384</v>
      </c>
      <c r="I6" s="71" t="str">
        <f t="shared" si="0"/>
        <v>△</v>
      </c>
      <c r="J6" s="72">
        <f t="shared" si="1"/>
        <v>110177</v>
      </c>
      <c r="K6" s="65"/>
      <c r="L6" s="66" t="s">
        <v>27</v>
      </c>
      <c r="M6" s="67"/>
      <c r="N6" s="73"/>
      <c r="O6" s="69">
        <v>57943464</v>
      </c>
      <c r="P6" s="67"/>
      <c r="Q6" s="69">
        <v>55981498</v>
      </c>
      <c r="R6" s="74" t="str">
        <f t="shared" si="2"/>
        <v/>
      </c>
      <c r="S6" s="75">
        <f t="shared" si="3"/>
        <v>1961966</v>
      </c>
    </row>
    <row r="7" spans="1:20" s="41" customFormat="1" ht="34.5" customHeight="1" x14ac:dyDescent="0.4">
      <c r="A7" s="32"/>
      <c r="B7" s="65"/>
      <c r="C7" s="76" t="s">
        <v>28</v>
      </c>
      <c r="D7" s="67"/>
      <c r="E7" s="68"/>
      <c r="F7" s="77">
        <v>35274437</v>
      </c>
      <c r="G7" s="78"/>
      <c r="H7" s="77">
        <v>38165204</v>
      </c>
      <c r="I7" s="79" t="str">
        <f t="shared" si="0"/>
        <v>△</v>
      </c>
      <c r="J7" s="80">
        <f t="shared" si="1"/>
        <v>2890767</v>
      </c>
      <c r="K7" s="65"/>
      <c r="L7" s="66" t="s">
        <v>29</v>
      </c>
      <c r="M7" s="67"/>
      <c r="N7" s="73"/>
      <c r="O7" s="69">
        <v>1124099</v>
      </c>
      <c r="P7" s="67"/>
      <c r="Q7" s="69">
        <v>1129099</v>
      </c>
      <c r="R7" s="74" t="str">
        <f t="shared" si="2"/>
        <v>△</v>
      </c>
      <c r="S7" s="75">
        <f t="shared" si="3"/>
        <v>5000</v>
      </c>
    </row>
    <row r="8" spans="1:20" s="41" customFormat="1" ht="34.5" customHeight="1" x14ac:dyDescent="0.4">
      <c r="A8" s="32"/>
      <c r="B8" s="65"/>
      <c r="C8" s="66" t="s">
        <v>30</v>
      </c>
      <c r="D8" s="67"/>
      <c r="E8" s="68"/>
      <c r="F8" s="69">
        <v>2210765</v>
      </c>
      <c r="G8" s="70"/>
      <c r="H8" s="69">
        <v>2366564</v>
      </c>
      <c r="I8" s="71" t="str">
        <f t="shared" si="0"/>
        <v>△</v>
      </c>
      <c r="J8" s="72">
        <f t="shared" si="1"/>
        <v>155799</v>
      </c>
      <c r="K8" s="65"/>
      <c r="L8" s="76" t="s">
        <v>31</v>
      </c>
      <c r="M8" s="67"/>
      <c r="N8" s="81"/>
      <c r="O8" s="77">
        <f>159310+3173</f>
        <v>162483</v>
      </c>
      <c r="P8" s="9"/>
      <c r="Q8" s="77">
        <v>120382</v>
      </c>
      <c r="R8" s="74" t="str">
        <f t="shared" si="2"/>
        <v/>
      </c>
      <c r="S8" s="75">
        <f t="shared" si="3"/>
        <v>42101</v>
      </c>
    </row>
    <row r="9" spans="1:20" s="41" customFormat="1" ht="34.5" customHeight="1" x14ac:dyDescent="0.4">
      <c r="A9" s="32"/>
      <c r="B9" s="65"/>
      <c r="C9" s="76" t="s">
        <v>32</v>
      </c>
      <c r="D9" s="67"/>
      <c r="E9" s="68"/>
      <c r="F9" s="77">
        <v>58925000</v>
      </c>
      <c r="G9" s="78"/>
      <c r="H9" s="77">
        <v>56447000</v>
      </c>
      <c r="I9" s="79" t="str">
        <f t="shared" si="0"/>
        <v/>
      </c>
      <c r="J9" s="80">
        <f t="shared" si="1"/>
        <v>2478000</v>
      </c>
      <c r="K9" s="65"/>
      <c r="L9" s="66" t="s">
        <v>33</v>
      </c>
      <c r="M9" s="67"/>
      <c r="N9" s="73"/>
      <c r="O9" s="69">
        <v>186834</v>
      </c>
      <c r="P9" s="67"/>
      <c r="Q9" s="69">
        <v>142167</v>
      </c>
      <c r="R9" s="74" t="str">
        <f t="shared" si="2"/>
        <v/>
      </c>
      <c r="S9" s="75">
        <f t="shared" si="3"/>
        <v>44667</v>
      </c>
    </row>
    <row r="10" spans="1:20" s="41" customFormat="1" ht="34.5" customHeight="1" x14ac:dyDescent="0.4">
      <c r="A10" s="32"/>
      <c r="B10" s="65"/>
      <c r="C10" s="66" t="s">
        <v>34</v>
      </c>
      <c r="D10" s="67"/>
      <c r="E10" s="68"/>
      <c r="F10" s="69">
        <v>8117</v>
      </c>
      <c r="G10" s="70"/>
      <c r="H10" s="69">
        <v>8217</v>
      </c>
      <c r="I10" s="71" t="str">
        <f t="shared" si="0"/>
        <v>△</v>
      </c>
      <c r="J10" s="72">
        <f t="shared" si="1"/>
        <v>100</v>
      </c>
      <c r="K10" s="65"/>
      <c r="L10" s="76" t="s">
        <v>35</v>
      </c>
      <c r="M10" s="67"/>
      <c r="N10" s="81"/>
      <c r="O10" s="77">
        <f>60538781+3916513</f>
        <v>64455294</v>
      </c>
      <c r="P10" s="9"/>
      <c r="Q10" s="77">
        <v>67962437</v>
      </c>
      <c r="R10" s="74" t="str">
        <f t="shared" si="2"/>
        <v>△</v>
      </c>
      <c r="S10" s="75">
        <f t="shared" si="3"/>
        <v>3507143</v>
      </c>
    </row>
    <row r="11" spans="1:20" s="41" customFormat="1" ht="34.5" customHeight="1" x14ac:dyDescent="0.4">
      <c r="A11" s="32"/>
      <c r="B11" s="65"/>
      <c r="C11" s="76" t="s">
        <v>36</v>
      </c>
      <c r="D11" s="67"/>
      <c r="E11" s="68"/>
      <c r="F11" s="77">
        <v>2542</v>
      </c>
      <c r="G11" s="78"/>
      <c r="H11" s="77">
        <v>2041</v>
      </c>
      <c r="I11" s="79" t="str">
        <f t="shared" si="0"/>
        <v/>
      </c>
      <c r="J11" s="80">
        <f t="shared" si="1"/>
        <v>501</v>
      </c>
      <c r="K11" s="65"/>
      <c r="L11" s="66" t="s">
        <v>37</v>
      </c>
      <c r="M11" s="67"/>
      <c r="N11" s="73"/>
      <c r="O11" s="69">
        <v>77871124</v>
      </c>
      <c r="P11" s="67"/>
      <c r="Q11" s="69">
        <v>77835737</v>
      </c>
      <c r="R11" s="74" t="str">
        <f t="shared" si="2"/>
        <v/>
      </c>
      <c r="S11" s="75">
        <f t="shared" si="3"/>
        <v>35387</v>
      </c>
    </row>
    <row r="12" spans="1:20" s="41" customFormat="1" ht="34.5" customHeight="1" x14ac:dyDescent="0.4">
      <c r="A12" s="32"/>
      <c r="B12" s="65"/>
      <c r="C12" s="66" t="s">
        <v>38</v>
      </c>
      <c r="D12" s="67"/>
      <c r="E12" s="68"/>
      <c r="F12" s="69">
        <v>413818</v>
      </c>
      <c r="G12" s="70"/>
      <c r="H12" s="69">
        <v>542725</v>
      </c>
      <c r="I12" s="71" t="str">
        <f t="shared" si="0"/>
        <v>△</v>
      </c>
      <c r="J12" s="72">
        <f t="shared" si="1"/>
        <v>128907</v>
      </c>
      <c r="K12" s="65"/>
      <c r="L12" s="76" t="s">
        <v>39</v>
      </c>
      <c r="M12" s="67"/>
      <c r="N12" s="81"/>
      <c r="O12" s="77">
        <f>248389674-(O5+O6+O7+O8+O9+O10+O11)</f>
        <v>3529317</v>
      </c>
      <c r="P12" s="9"/>
      <c r="Q12" s="77">
        <v>3497610</v>
      </c>
      <c r="R12" s="74" t="str">
        <f t="shared" si="2"/>
        <v/>
      </c>
      <c r="S12" s="75">
        <f t="shared" si="3"/>
        <v>31707</v>
      </c>
      <c r="T12" s="82"/>
    </row>
    <row r="13" spans="1:20" s="41" customFormat="1" ht="34.5" customHeight="1" x14ac:dyDescent="0.4">
      <c r="A13" s="32"/>
      <c r="B13" s="65"/>
      <c r="C13" s="66" t="s">
        <v>40</v>
      </c>
      <c r="D13" s="67"/>
      <c r="E13" s="68"/>
      <c r="F13" s="69">
        <v>30152724</v>
      </c>
      <c r="G13" s="70"/>
      <c r="H13" s="69">
        <v>29721616</v>
      </c>
      <c r="I13" s="71" t="str">
        <f t="shared" si="0"/>
        <v/>
      </c>
      <c r="J13" s="72">
        <f t="shared" si="1"/>
        <v>431108</v>
      </c>
      <c r="K13" s="65"/>
      <c r="L13" s="66"/>
      <c r="M13" s="67"/>
      <c r="N13" s="73"/>
      <c r="O13" s="69"/>
      <c r="P13" s="67"/>
      <c r="Q13" s="69"/>
      <c r="R13" s="74" t="str">
        <f t="shared" si="2"/>
        <v/>
      </c>
      <c r="S13" s="75"/>
    </row>
    <row r="14" spans="1:20" s="41" customFormat="1" ht="34.5" customHeight="1" x14ac:dyDescent="0.4">
      <c r="A14" s="32"/>
      <c r="B14" s="65"/>
      <c r="C14" s="56" t="s">
        <v>39</v>
      </c>
      <c r="D14" s="67"/>
      <c r="E14" s="68"/>
      <c r="F14" s="59">
        <f>203992858-(F5+F6+F7+F8+F9+F10+F11+F12+F13)</f>
        <v>2754228</v>
      </c>
      <c r="G14" s="83"/>
      <c r="H14" s="59">
        <v>2552645</v>
      </c>
      <c r="I14" s="84" t="str">
        <f t="shared" si="0"/>
        <v/>
      </c>
      <c r="J14" s="61">
        <f t="shared" si="1"/>
        <v>201583</v>
      </c>
      <c r="K14" s="65"/>
      <c r="L14" s="56"/>
      <c r="M14" s="67"/>
      <c r="N14" s="62"/>
      <c r="O14" s="59"/>
      <c r="P14" s="57"/>
      <c r="Q14" s="59"/>
      <c r="R14" s="74" t="str">
        <f t="shared" si="2"/>
        <v/>
      </c>
      <c r="S14" s="75"/>
    </row>
    <row r="15" spans="1:20" s="41" customFormat="1" ht="34.5" customHeight="1" x14ac:dyDescent="0.4">
      <c r="A15" s="85"/>
      <c r="B15" s="65"/>
      <c r="C15" s="56" t="s">
        <v>41</v>
      </c>
      <c r="D15" s="67"/>
      <c r="E15" s="68"/>
      <c r="F15" s="59">
        <f>SUM(F5:F14)</f>
        <v>203992858</v>
      </c>
      <c r="G15" s="83"/>
      <c r="H15" s="59">
        <f>SUM(H5:H14)</f>
        <v>205231518</v>
      </c>
      <c r="I15" s="84" t="str">
        <f t="shared" si="0"/>
        <v>△</v>
      </c>
      <c r="J15" s="61">
        <f t="shared" si="1"/>
        <v>1238660</v>
      </c>
      <c r="K15" s="65"/>
      <c r="L15" s="56" t="s">
        <v>41</v>
      </c>
      <c r="M15" s="67"/>
      <c r="N15" s="62"/>
      <c r="O15" s="59">
        <f>SUM(O5:O13)</f>
        <v>248389674</v>
      </c>
      <c r="P15" s="57"/>
      <c r="Q15" s="59">
        <f>SUM(Q5:Q13)</f>
        <v>245035414</v>
      </c>
      <c r="R15" s="74" t="str">
        <f t="shared" si="2"/>
        <v/>
      </c>
      <c r="S15" s="63">
        <f>ABS(O15-Q15)</f>
        <v>3354260</v>
      </c>
    </row>
    <row r="16" spans="1:20" s="41" customFormat="1" ht="34.5" customHeight="1" x14ac:dyDescent="0.4">
      <c r="A16" s="49" t="s">
        <v>42</v>
      </c>
      <c r="B16" s="86"/>
      <c r="C16" s="76" t="s">
        <v>43</v>
      </c>
      <c r="D16" s="9"/>
      <c r="E16" s="87"/>
      <c r="F16" s="77">
        <v>12749386</v>
      </c>
      <c r="G16" s="9"/>
      <c r="H16" s="77">
        <v>20147103</v>
      </c>
      <c r="I16" s="88" t="str">
        <f t="shared" si="0"/>
        <v>△</v>
      </c>
      <c r="J16" s="80">
        <f t="shared" si="1"/>
        <v>7397717</v>
      </c>
      <c r="K16" s="86"/>
      <c r="L16" s="89" t="s">
        <v>44</v>
      </c>
      <c r="M16" s="51"/>
      <c r="N16" s="90"/>
      <c r="O16" s="91">
        <v>10458660</v>
      </c>
      <c r="P16" s="51"/>
      <c r="Q16" s="91">
        <v>12202136</v>
      </c>
      <c r="R16" s="92" t="str">
        <f t="shared" si="2"/>
        <v>△</v>
      </c>
      <c r="S16" s="93">
        <f t="shared" ref="S16:S18" si="4">ABS(O16-Q16)</f>
        <v>1743476</v>
      </c>
    </row>
    <row r="17" spans="1:19" s="41" customFormat="1" ht="34.5" customHeight="1" thickBot="1" x14ac:dyDescent="0.45">
      <c r="A17" s="94"/>
      <c r="B17" s="95"/>
      <c r="C17" s="96" t="s">
        <v>45</v>
      </c>
      <c r="D17" s="97"/>
      <c r="E17" s="98"/>
      <c r="F17" s="99">
        <v>4264</v>
      </c>
      <c r="G17" s="100"/>
      <c r="H17" s="99">
        <f>H18+H19</f>
        <v>2318514</v>
      </c>
      <c r="I17" s="101" t="str">
        <f t="shared" si="0"/>
        <v>△</v>
      </c>
      <c r="J17" s="102">
        <f t="shared" si="1"/>
        <v>2314250</v>
      </c>
      <c r="K17" s="95"/>
      <c r="L17" s="96" t="s">
        <v>46</v>
      </c>
      <c r="M17" s="97"/>
      <c r="N17" s="103"/>
      <c r="O17" s="99">
        <v>301404</v>
      </c>
      <c r="P17" s="97"/>
      <c r="Q17" s="99">
        <v>339394</v>
      </c>
      <c r="R17" s="104" t="str">
        <f t="shared" si="2"/>
        <v>△</v>
      </c>
      <c r="S17" s="105">
        <f t="shared" si="4"/>
        <v>37990</v>
      </c>
    </row>
    <row r="18" spans="1:19" s="41" customFormat="1" ht="34.5" customHeight="1" x14ac:dyDescent="0.4">
      <c r="A18" s="106"/>
      <c r="B18" s="107"/>
      <c r="C18" s="108" t="s">
        <v>47</v>
      </c>
      <c r="D18" s="109"/>
      <c r="E18" s="110"/>
      <c r="F18" s="111">
        <v>4264</v>
      </c>
      <c r="G18" s="112"/>
      <c r="H18" s="113">
        <v>18514</v>
      </c>
      <c r="I18" s="114" t="str">
        <f>IF(F18-H18&lt;0,"△","")</f>
        <v>△</v>
      </c>
      <c r="J18" s="115">
        <f>ABS(F18-H18)</f>
        <v>14250</v>
      </c>
      <c r="K18" s="107"/>
      <c r="L18" s="116" t="s">
        <v>48</v>
      </c>
      <c r="M18" s="109"/>
      <c r="N18" s="117"/>
      <c r="O18" s="118">
        <v>940000</v>
      </c>
      <c r="P18" s="109"/>
      <c r="Q18" s="118">
        <v>1345000</v>
      </c>
      <c r="R18" s="119" t="str">
        <f t="shared" si="2"/>
        <v>△</v>
      </c>
      <c r="S18" s="120">
        <f t="shared" si="4"/>
        <v>405000</v>
      </c>
    </row>
    <row r="19" spans="1:19" s="41" customFormat="1" ht="34.5" customHeight="1" x14ac:dyDescent="0.4">
      <c r="A19" s="32"/>
      <c r="B19" s="65"/>
      <c r="C19" s="66" t="s">
        <v>49</v>
      </c>
      <c r="D19" s="67"/>
      <c r="E19" s="68"/>
      <c r="F19" s="121">
        <v>0</v>
      </c>
      <c r="G19" s="70"/>
      <c r="H19" s="122">
        <v>2300000</v>
      </c>
      <c r="I19" s="71" t="str">
        <f>IF(F19-H19&lt;0,"△","")</f>
        <v>△</v>
      </c>
      <c r="J19" s="72">
        <f>ABS(F19-H19)</f>
        <v>2300000</v>
      </c>
      <c r="K19" s="65"/>
      <c r="L19" s="76" t="s">
        <v>50</v>
      </c>
      <c r="M19" s="67"/>
      <c r="N19" s="81"/>
      <c r="O19" s="77">
        <v>15874264</v>
      </c>
      <c r="P19" s="9"/>
      <c r="Q19" s="77">
        <v>25318514</v>
      </c>
      <c r="R19" s="74" t="str">
        <f>IF(O19-Q19&lt;0,"△","")</f>
        <v>△</v>
      </c>
      <c r="S19" s="75">
        <f>ABS(O19-Q19)</f>
        <v>9444250</v>
      </c>
    </row>
    <row r="20" spans="1:19" s="41" customFormat="1" ht="34.5" customHeight="1" x14ac:dyDescent="0.4">
      <c r="A20" s="32"/>
      <c r="B20" s="65"/>
      <c r="C20" s="66" t="s">
        <v>51</v>
      </c>
      <c r="D20" s="67"/>
      <c r="E20" s="68"/>
      <c r="F20" s="69">
        <v>5841000</v>
      </c>
      <c r="G20" s="70"/>
      <c r="H20" s="69">
        <f>H21+H22</f>
        <v>9141120</v>
      </c>
      <c r="I20" s="71" t="str">
        <f t="shared" si="0"/>
        <v>△</v>
      </c>
      <c r="J20" s="72">
        <f t="shared" si="1"/>
        <v>3300120</v>
      </c>
      <c r="K20" s="65"/>
      <c r="L20" s="66" t="s">
        <v>39</v>
      </c>
      <c r="M20" s="67"/>
      <c r="N20" s="73"/>
      <c r="O20" s="69">
        <v>20000</v>
      </c>
      <c r="P20" s="67"/>
      <c r="Q20" s="69">
        <v>20000</v>
      </c>
      <c r="R20" s="74" t="str">
        <f>IF(O20-Q20&lt;0,"△","")</f>
        <v/>
      </c>
      <c r="S20" s="75">
        <f>ABS(O20-Q20)</f>
        <v>0</v>
      </c>
    </row>
    <row r="21" spans="1:19" s="41" customFormat="1" ht="34.5" customHeight="1" x14ac:dyDescent="0.4">
      <c r="A21" s="32"/>
      <c r="B21" s="65"/>
      <c r="C21" s="76" t="s">
        <v>47</v>
      </c>
      <c r="D21" s="67"/>
      <c r="E21" s="68"/>
      <c r="F21" s="77">
        <v>5841000</v>
      </c>
      <c r="G21" s="78"/>
      <c r="H21" s="77">
        <v>2641120</v>
      </c>
      <c r="I21" s="79" t="str">
        <f t="shared" si="0"/>
        <v/>
      </c>
      <c r="J21" s="80">
        <f t="shared" si="1"/>
        <v>3199880</v>
      </c>
      <c r="K21" s="65"/>
      <c r="L21" s="56"/>
      <c r="M21" s="57"/>
      <c r="N21" s="62"/>
      <c r="O21" s="123"/>
      <c r="P21" s="57"/>
      <c r="Q21" s="123"/>
      <c r="R21" s="74"/>
      <c r="S21" s="75"/>
    </row>
    <row r="22" spans="1:19" s="41" customFormat="1" ht="34.5" customHeight="1" x14ac:dyDescent="0.4">
      <c r="A22" s="32"/>
      <c r="B22" s="65"/>
      <c r="C22" s="66" t="s">
        <v>49</v>
      </c>
      <c r="D22" s="67"/>
      <c r="E22" s="68"/>
      <c r="F22" s="121">
        <v>0</v>
      </c>
      <c r="G22" s="70"/>
      <c r="H22" s="69">
        <v>6500000</v>
      </c>
      <c r="I22" s="71" t="str">
        <f t="shared" si="0"/>
        <v>△</v>
      </c>
      <c r="J22" s="72">
        <f t="shared" si="1"/>
        <v>6500000</v>
      </c>
      <c r="K22" s="65"/>
      <c r="L22" s="67"/>
      <c r="M22" s="67"/>
      <c r="N22" s="73"/>
      <c r="O22" s="69"/>
      <c r="P22" s="67"/>
      <c r="Q22" s="69"/>
      <c r="R22" s="74" t="str">
        <f t="shared" si="2"/>
        <v/>
      </c>
      <c r="S22" s="75"/>
    </row>
    <row r="23" spans="1:19" s="41" customFormat="1" ht="34.5" customHeight="1" x14ac:dyDescent="0.4">
      <c r="A23" s="32"/>
      <c r="B23" s="65"/>
      <c r="C23" s="76" t="s">
        <v>41</v>
      </c>
      <c r="D23" s="67"/>
      <c r="E23" s="68"/>
      <c r="F23" s="91">
        <f>F16+F17+F20</f>
        <v>18594650</v>
      </c>
      <c r="G23" s="78"/>
      <c r="H23" s="91">
        <f>H16+H17+H20</f>
        <v>31606737</v>
      </c>
      <c r="I23" s="124" t="str">
        <f t="shared" si="0"/>
        <v>△</v>
      </c>
      <c r="J23" s="125">
        <f t="shared" si="1"/>
        <v>13012087</v>
      </c>
      <c r="K23" s="65"/>
      <c r="L23" s="76" t="s">
        <v>41</v>
      </c>
      <c r="M23" s="51"/>
      <c r="N23" s="90"/>
      <c r="O23" s="91">
        <f>SUM(O16:O20)</f>
        <v>27594328</v>
      </c>
      <c r="P23" s="51"/>
      <c r="Q23" s="91">
        <f>SUM(Q16:Q20)</f>
        <v>39225044</v>
      </c>
      <c r="R23" s="92" t="str">
        <f t="shared" si="2"/>
        <v>△</v>
      </c>
      <c r="S23" s="93">
        <f>ABS(O23-Q23)</f>
        <v>11630716</v>
      </c>
    </row>
    <row r="24" spans="1:19" s="41" customFormat="1" ht="34.5" customHeight="1" x14ac:dyDescent="0.4">
      <c r="A24" s="126" t="s">
        <v>14</v>
      </c>
      <c r="B24" s="127"/>
      <c r="C24" s="66" t="s">
        <v>52</v>
      </c>
      <c r="D24" s="51"/>
      <c r="E24" s="128"/>
      <c r="F24" s="69">
        <v>76587680</v>
      </c>
      <c r="G24" s="129"/>
      <c r="H24" s="69">
        <v>75754320</v>
      </c>
      <c r="I24" s="74" t="str">
        <f t="shared" si="0"/>
        <v/>
      </c>
      <c r="J24" s="72">
        <f t="shared" si="1"/>
        <v>833360</v>
      </c>
      <c r="K24" s="46"/>
      <c r="L24" s="66" t="s">
        <v>25</v>
      </c>
      <c r="M24" s="67"/>
      <c r="N24" s="73"/>
      <c r="O24" s="69">
        <v>47438447</v>
      </c>
      <c r="P24" s="67"/>
      <c r="Q24" s="69">
        <f>3058128+21465872+15488666+2436496+698400+112113+10</f>
        <v>43259685</v>
      </c>
      <c r="R24" s="74" t="str">
        <f t="shared" si="2"/>
        <v/>
      </c>
      <c r="S24" s="75">
        <f>ABS(O24-Q24)</f>
        <v>4178762</v>
      </c>
    </row>
    <row r="25" spans="1:19" s="41" customFormat="1" ht="34.5" customHeight="1" x14ac:dyDescent="0.4">
      <c r="A25" s="130"/>
      <c r="B25" s="46"/>
      <c r="C25" s="66" t="s">
        <v>53</v>
      </c>
      <c r="D25" s="67"/>
      <c r="E25" s="131"/>
      <c r="F25" s="69">
        <v>181900</v>
      </c>
      <c r="G25" s="67"/>
      <c r="H25" s="69">
        <v>213150</v>
      </c>
      <c r="I25" s="71" t="str">
        <f t="shared" si="0"/>
        <v>△</v>
      </c>
      <c r="J25" s="72">
        <f t="shared" si="1"/>
        <v>31250</v>
      </c>
      <c r="K25" s="65"/>
      <c r="L25" s="66" t="s">
        <v>54</v>
      </c>
      <c r="M25" s="67"/>
      <c r="N25" s="73"/>
      <c r="O25" s="69">
        <v>273723</v>
      </c>
      <c r="P25" s="67"/>
      <c r="Q25" s="69">
        <v>315787</v>
      </c>
      <c r="R25" s="74" t="str">
        <f t="shared" si="2"/>
        <v>△</v>
      </c>
      <c r="S25" s="75">
        <f>ABS(O25-Q25)</f>
        <v>42064</v>
      </c>
    </row>
    <row r="26" spans="1:19" s="41" customFormat="1" ht="34.5" customHeight="1" x14ac:dyDescent="0.4">
      <c r="A26" s="32"/>
      <c r="B26" s="65"/>
      <c r="C26" s="76" t="s">
        <v>55</v>
      </c>
      <c r="D26" s="67"/>
      <c r="E26" s="68"/>
      <c r="F26" s="77">
        <v>6368205</v>
      </c>
      <c r="G26" s="70"/>
      <c r="H26" s="77">
        <v>6248677</v>
      </c>
      <c r="I26" s="71" t="str">
        <f>IF(F26-H26&lt;0,"△","")</f>
        <v/>
      </c>
      <c r="J26" s="72">
        <f t="shared" si="1"/>
        <v>119528</v>
      </c>
      <c r="K26" s="65"/>
      <c r="L26" s="66" t="s">
        <v>56</v>
      </c>
      <c r="M26" s="67"/>
      <c r="N26" s="73"/>
      <c r="O26" s="69">
        <v>6335493</v>
      </c>
      <c r="P26" s="67"/>
      <c r="Q26" s="69">
        <v>6128622</v>
      </c>
      <c r="R26" s="74" t="str">
        <f t="shared" si="2"/>
        <v/>
      </c>
      <c r="S26" s="75">
        <f>ABS(O26-Q26)</f>
        <v>206871</v>
      </c>
    </row>
    <row r="27" spans="1:19" s="41" customFormat="1" ht="34.5" customHeight="1" x14ac:dyDescent="0.4">
      <c r="A27" s="132"/>
      <c r="B27" s="65"/>
      <c r="C27" s="66" t="s">
        <v>30</v>
      </c>
      <c r="D27" s="67"/>
      <c r="E27" s="68"/>
      <c r="F27" s="69">
        <v>58956</v>
      </c>
      <c r="G27" s="133"/>
      <c r="H27" s="69">
        <v>61008</v>
      </c>
      <c r="I27" s="71" t="str">
        <f>IF(F27-H27&lt;0,"△","")</f>
        <v>△</v>
      </c>
      <c r="J27" s="72">
        <f t="shared" si="1"/>
        <v>2052</v>
      </c>
      <c r="K27" s="127"/>
      <c r="L27" s="76" t="s">
        <v>57</v>
      </c>
      <c r="M27" s="51"/>
      <c r="N27" s="81"/>
      <c r="O27" s="77">
        <v>4541247</v>
      </c>
      <c r="P27" s="9"/>
      <c r="Q27" s="77">
        <v>4773219</v>
      </c>
      <c r="R27" s="74" t="str">
        <f t="shared" si="2"/>
        <v>△</v>
      </c>
      <c r="S27" s="75">
        <f t="shared" ref="S27:S32" si="5">ABS(O27-Q27)</f>
        <v>231972</v>
      </c>
    </row>
    <row r="28" spans="1:19" s="41" customFormat="1" ht="35.1" customHeight="1" x14ac:dyDescent="0.4">
      <c r="A28" s="32"/>
      <c r="B28" s="134"/>
      <c r="C28" s="56" t="s">
        <v>58</v>
      </c>
      <c r="D28" s="57"/>
      <c r="E28" s="135"/>
      <c r="F28" s="59">
        <v>9622</v>
      </c>
      <c r="G28" s="78"/>
      <c r="H28" s="136">
        <v>8314</v>
      </c>
      <c r="I28" s="84" t="str">
        <f t="shared" ref="I28" si="6">IF(F28-H28&lt;0,"△","")</f>
        <v/>
      </c>
      <c r="J28" s="80">
        <f t="shared" si="1"/>
        <v>1308</v>
      </c>
      <c r="K28" s="65"/>
      <c r="L28" s="66" t="s">
        <v>59</v>
      </c>
      <c r="M28" s="67"/>
      <c r="N28" s="73"/>
      <c r="O28" s="122">
        <v>26735000</v>
      </c>
      <c r="P28" s="67"/>
      <c r="Q28" s="122">
        <v>26255000</v>
      </c>
      <c r="R28" s="92" t="str">
        <f t="shared" si="2"/>
        <v/>
      </c>
      <c r="S28" s="93">
        <f t="shared" si="5"/>
        <v>480000</v>
      </c>
    </row>
    <row r="29" spans="1:19" s="41" customFormat="1" ht="34.5" customHeight="1" x14ac:dyDescent="0.4">
      <c r="A29" s="32"/>
      <c r="B29" s="65"/>
      <c r="C29" s="66" t="s">
        <v>60</v>
      </c>
      <c r="D29" s="67"/>
      <c r="E29" s="68"/>
      <c r="F29" s="69">
        <v>1612132</v>
      </c>
      <c r="G29" s="70"/>
      <c r="H29" s="69">
        <v>1599923</v>
      </c>
      <c r="I29" s="79" t="str">
        <f>IF(F29-H29&lt;0,"△","")</f>
        <v/>
      </c>
      <c r="J29" s="72">
        <f t="shared" si="1"/>
        <v>12209</v>
      </c>
      <c r="K29" s="65"/>
      <c r="L29" s="66" t="s">
        <v>61</v>
      </c>
      <c r="M29" s="67"/>
      <c r="N29" s="73"/>
      <c r="O29" s="77">
        <v>11474000</v>
      </c>
      <c r="P29" s="67"/>
      <c r="Q29" s="77">
        <v>11778000</v>
      </c>
      <c r="R29" s="74" t="str">
        <f t="shared" si="2"/>
        <v>△</v>
      </c>
      <c r="S29" s="75">
        <f t="shared" si="5"/>
        <v>304000</v>
      </c>
    </row>
    <row r="30" spans="1:19" s="41" customFormat="1" ht="33.75" customHeight="1" x14ac:dyDescent="0.4">
      <c r="A30" s="32"/>
      <c r="B30" s="65"/>
      <c r="C30" s="66" t="s">
        <v>62</v>
      </c>
      <c r="D30" s="67"/>
      <c r="E30" s="68"/>
      <c r="F30" s="69">
        <v>315229</v>
      </c>
      <c r="G30" s="70"/>
      <c r="H30" s="69">
        <v>298561</v>
      </c>
      <c r="I30" s="71"/>
      <c r="J30" s="72">
        <f t="shared" si="1"/>
        <v>16668</v>
      </c>
      <c r="K30" s="65"/>
      <c r="L30" s="66" t="s">
        <v>63</v>
      </c>
      <c r="M30" s="67"/>
      <c r="N30" s="73"/>
      <c r="O30" s="69">
        <v>1869596</v>
      </c>
      <c r="P30" s="67"/>
      <c r="Q30" s="69">
        <f>39762174-Q28-Q29</f>
        <v>1729174</v>
      </c>
      <c r="R30" s="74" t="str">
        <f t="shared" si="2"/>
        <v/>
      </c>
      <c r="S30" s="75">
        <f t="shared" si="5"/>
        <v>140422</v>
      </c>
    </row>
    <row r="31" spans="1:19" s="41" customFormat="1" ht="34.5" customHeight="1" x14ac:dyDescent="0.4">
      <c r="A31" s="32"/>
      <c r="B31" s="65"/>
      <c r="C31" s="76" t="s">
        <v>32</v>
      </c>
      <c r="D31" s="67"/>
      <c r="E31" s="68"/>
      <c r="F31" s="77">
        <v>15592000</v>
      </c>
      <c r="G31" s="70"/>
      <c r="H31" s="77">
        <v>14640000</v>
      </c>
      <c r="I31" s="71" t="str">
        <f>IF(F31-H31&lt;0,"△","")</f>
        <v/>
      </c>
      <c r="J31" s="80">
        <f t="shared" si="1"/>
        <v>952000</v>
      </c>
      <c r="K31" s="65"/>
      <c r="L31" s="76" t="s">
        <v>35</v>
      </c>
      <c r="M31" s="9"/>
      <c r="N31" s="81"/>
      <c r="O31" s="77">
        <v>13395591</v>
      </c>
      <c r="P31" s="9"/>
      <c r="Q31" s="77">
        <v>10695520</v>
      </c>
      <c r="R31" s="92" t="str">
        <f t="shared" si="2"/>
        <v/>
      </c>
      <c r="S31" s="93">
        <f t="shared" si="5"/>
        <v>2700071</v>
      </c>
    </row>
    <row r="32" spans="1:19" s="41" customFormat="1" ht="34.5" customHeight="1" thickBot="1" x14ac:dyDescent="0.45">
      <c r="A32" s="137"/>
      <c r="B32" s="95"/>
      <c r="C32" s="96" t="s">
        <v>38</v>
      </c>
      <c r="D32" s="97"/>
      <c r="E32" s="98"/>
      <c r="F32" s="99">
        <v>2175000</v>
      </c>
      <c r="G32" s="100"/>
      <c r="H32" s="99">
        <v>775000</v>
      </c>
      <c r="I32" s="101" t="str">
        <f>IF(F32-H32&lt;0,"△","")</f>
        <v/>
      </c>
      <c r="J32" s="102">
        <f t="shared" si="1"/>
        <v>1400000</v>
      </c>
      <c r="K32" s="95"/>
      <c r="L32" s="96" t="s">
        <v>64</v>
      </c>
      <c r="M32" s="97"/>
      <c r="N32" s="103"/>
      <c r="O32" s="99">
        <v>39352</v>
      </c>
      <c r="P32" s="97"/>
      <c r="Q32" s="99">
        <v>10384</v>
      </c>
      <c r="R32" s="104" t="str">
        <f t="shared" si="2"/>
        <v/>
      </c>
      <c r="S32" s="105">
        <f t="shared" si="5"/>
        <v>28968</v>
      </c>
    </row>
    <row r="33" spans="1:19" s="41" customFormat="1" ht="15.95" customHeight="1" x14ac:dyDescent="0.4">
      <c r="A33" s="231" t="s">
        <v>2</v>
      </c>
      <c r="B33" s="223" t="s">
        <v>3</v>
      </c>
      <c r="C33" s="232"/>
      <c r="D33" s="232"/>
      <c r="E33" s="232"/>
      <c r="F33" s="232"/>
      <c r="G33" s="232"/>
      <c r="H33" s="232"/>
      <c r="I33" s="232"/>
      <c r="J33" s="233"/>
      <c r="K33" s="223" t="s">
        <v>4</v>
      </c>
      <c r="L33" s="234"/>
      <c r="M33" s="234"/>
      <c r="N33" s="234"/>
      <c r="O33" s="234"/>
      <c r="P33" s="234"/>
      <c r="Q33" s="234"/>
      <c r="R33" s="234"/>
      <c r="S33" s="235"/>
    </row>
    <row r="34" spans="1:19" s="41" customFormat="1" ht="15.95" customHeight="1" x14ac:dyDescent="0.4">
      <c r="A34" s="210"/>
      <c r="B34" s="46"/>
      <c r="C34" s="47" t="s">
        <v>21</v>
      </c>
      <c r="D34" s="48"/>
      <c r="E34" s="227" t="s">
        <v>22</v>
      </c>
      <c r="F34" s="228"/>
      <c r="G34" s="204" t="s">
        <v>23</v>
      </c>
      <c r="H34" s="205"/>
      <c r="I34" s="204" t="s">
        <v>7</v>
      </c>
      <c r="J34" s="206"/>
      <c r="K34" s="46"/>
      <c r="L34" s="47" t="s">
        <v>21</v>
      </c>
      <c r="M34" s="48"/>
      <c r="N34" s="227" t="s">
        <v>22</v>
      </c>
      <c r="O34" s="228"/>
      <c r="P34" s="204" t="s">
        <v>23</v>
      </c>
      <c r="Q34" s="205"/>
      <c r="R34" s="204" t="s">
        <v>7</v>
      </c>
      <c r="S34" s="207"/>
    </row>
    <row r="35" spans="1:19" s="41" customFormat="1" ht="9.75" customHeight="1" x14ac:dyDescent="0.15">
      <c r="A35" s="49"/>
      <c r="B35" s="50"/>
      <c r="C35" s="51"/>
      <c r="D35" s="138"/>
      <c r="E35" s="52"/>
      <c r="F35" s="139" t="s">
        <v>10</v>
      </c>
      <c r="G35" s="140"/>
      <c r="H35" s="139" t="s">
        <v>10</v>
      </c>
      <c r="I35" s="141"/>
      <c r="J35" s="142" t="s">
        <v>10</v>
      </c>
      <c r="K35" s="50"/>
      <c r="L35" s="9"/>
      <c r="M35" s="51"/>
      <c r="N35" s="54"/>
      <c r="O35" s="12" t="s">
        <v>10</v>
      </c>
      <c r="P35" s="13"/>
      <c r="Q35" s="12" t="s">
        <v>10</v>
      </c>
      <c r="R35" s="13"/>
      <c r="S35" s="15" t="s">
        <v>10</v>
      </c>
    </row>
    <row r="36" spans="1:19" s="41" customFormat="1" ht="35.1" customHeight="1" x14ac:dyDescent="0.4">
      <c r="A36" s="32"/>
      <c r="B36" s="134"/>
      <c r="C36" s="56" t="s">
        <v>26</v>
      </c>
      <c r="D36" s="9"/>
      <c r="E36" s="135"/>
      <c r="F36" s="59">
        <v>1197473</v>
      </c>
      <c r="G36" s="83"/>
      <c r="H36" s="59">
        <v>535690</v>
      </c>
      <c r="I36" s="84" t="str">
        <f>IF(F36-H36&lt;0,"△","")</f>
        <v/>
      </c>
      <c r="J36" s="61">
        <f>ABS(F36-H36)</f>
        <v>661783</v>
      </c>
      <c r="K36" s="134"/>
      <c r="L36" s="56" t="s">
        <v>37</v>
      </c>
      <c r="M36" s="143"/>
      <c r="N36" s="62"/>
      <c r="O36" s="59">
        <v>23888284</v>
      </c>
      <c r="P36" s="57"/>
      <c r="Q36" s="59">
        <v>24133901</v>
      </c>
      <c r="R36" s="60" t="str">
        <f>IF(O36-Q36&lt;0,"△","")</f>
        <v>△</v>
      </c>
      <c r="S36" s="63">
        <f>ABS(O36-Q36)</f>
        <v>245617</v>
      </c>
    </row>
    <row r="37" spans="1:19" s="41" customFormat="1" ht="35.1" customHeight="1" x14ac:dyDescent="0.4">
      <c r="A37" s="32"/>
      <c r="B37" s="134"/>
      <c r="C37" s="56" t="s">
        <v>65</v>
      </c>
      <c r="D37" s="144"/>
      <c r="E37" s="135"/>
      <c r="F37" s="59">
        <v>873129</v>
      </c>
      <c r="G37" s="83"/>
      <c r="H37" s="59">
        <v>1245067</v>
      </c>
      <c r="I37" s="84" t="str">
        <f>IF(F37-H37&lt;0,"△","")</f>
        <v>△</v>
      </c>
      <c r="J37" s="61">
        <f>ABS(F37-H37)</f>
        <v>371938</v>
      </c>
      <c r="K37" s="134"/>
      <c r="L37" s="56" t="s">
        <v>39</v>
      </c>
      <c r="M37" s="57"/>
      <c r="N37" s="62"/>
      <c r="O37" s="59">
        <v>115000</v>
      </c>
      <c r="P37" s="57"/>
      <c r="Q37" s="59">
        <v>115000</v>
      </c>
      <c r="R37" s="60" t="str">
        <f>IF(O37-Q37&lt;0,"△","")</f>
        <v/>
      </c>
      <c r="S37" s="63">
        <f>ABS(O37-Q37)</f>
        <v>0</v>
      </c>
    </row>
    <row r="38" spans="1:19" s="41" customFormat="1" ht="34.5" customHeight="1" x14ac:dyDescent="0.15">
      <c r="A38" s="32"/>
      <c r="B38" s="134"/>
      <c r="C38" s="66" t="s">
        <v>66</v>
      </c>
      <c r="D38" s="67"/>
      <c r="E38" s="68"/>
      <c r="F38" s="69">
        <v>6456</v>
      </c>
      <c r="G38" s="70"/>
      <c r="H38" s="69">
        <v>629</v>
      </c>
      <c r="I38" s="71" t="str">
        <f>IF(F38-H38&lt;0,"△","")</f>
        <v/>
      </c>
      <c r="J38" s="72">
        <f>ABS(F38-H38)</f>
        <v>5827</v>
      </c>
      <c r="K38" s="50"/>
      <c r="L38" s="51"/>
      <c r="M38" s="51"/>
      <c r="N38" s="140"/>
      <c r="O38" s="139"/>
      <c r="P38" s="140"/>
      <c r="Q38" s="139"/>
      <c r="R38" s="145"/>
      <c r="S38" s="146"/>
    </row>
    <row r="39" spans="1:19" s="41" customFormat="1" ht="33.75" customHeight="1" x14ac:dyDescent="0.4">
      <c r="A39" s="32"/>
      <c r="B39" s="65"/>
      <c r="C39" s="66" t="s">
        <v>67</v>
      </c>
      <c r="D39" s="67"/>
      <c r="E39" s="68"/>
      <c r="F39" s="69">
        <v>607387</v>
      </c>
      <c r="G39" s="70"/>
      <c r="H39" s="69">
        <v>368322</v>
      </c>
      <c r="I39" s="71" t="str">
        <f t="shared" ref="I39:I40" si="7">IF(F39-H39&lt;0,"△","")</f>
        <v/>
      </c>
      <c r="J39" s="72">
        <f t="shared" ref="J39:J40" si="8">ABS(F39-H39)</f>
        <v>239065</v>
      </c>
      <c r="K39" s="65"/>
      <c r="L39" s="66"/>
      <c r="M39" s="67"/>
      <c r="N39" s="73"/>
      <c r="O39" s="69"/>
      <c r="P39" s="67"/>
      <c r="Q39" s="69"/>
      <c r="R39" s="74" t="str">
        <f>IF(O39-Q39&lt;0,"△","")</f>
        <v/>
      </c>
      <c r="S39" s="75"/>
    </row>
    <row r="40" spans="1:19" s="41" customFormat="1" ht="33.75" customHeight="1" x14ac:dyDescent="0.4">
      <c r="A40" s="32"/>
      <c r="B40" s="65"/>
      <c r="C40" s="66" t="s">
        <v>68</v>
      </c>
      <c r="D40" s="67"/>
      <c r="E40" s="68"/>
      <c r="F40" s="69">
        <v>159000</v>
      </c>
      <c r="G40" s="70"/>
      <c r="H40" s="121">
        <v>156880</v>
      </c>
      <c r="I40" s="71" t="str">
        <f t="shared" si="7"/>
        <v/>
      </c>
      <c r="J40" s="72">
        <f t="shared" si="8"/>
        <v>2120</v>
      </c>
      <c r="K40" s="65"/>
      <c r="L40" s="66"/>
      <c r="M40" s="67"/>
      <c r="N40" s="73"/>
      <c r="O40" s="69"/>
      <c r="P40" s="67"/>
      <c r="Q40" s="69"/>
      <c r="R40" s="74"/>
      <c r="S40" s="75"/>
    </row>
    <row r="41" spans="1:19" s="41" customFormat="1" ht="33.75" customHeight="1" x14ac:dyDescent="0.4">
      <c r="A41" s="32"/>
      <c r="B41" s="65"/>
      <c r="C41" s="56" t="s">
        <v>40</v>
      </c>
      <c r="D41" s="67"/>
      <c r="E41" s="68"/>
      <c r="F41" s="59">
        <v>4877168</v>
      </c>
      <c r="G41" s="83"/>
      <c r="H41" s="59">
        <v>4929897</v>
      </c>
      <c r="I41" s="84" t="str">
        <f>IF(F41-H41&lt;0,"△","")</f>
        <v>△</v>
      </c>
      <c r="J41" s="61">
        <f>ABS(F41-H41)</f>
        <v>52729</v>
      </c>
      <c r="K41" s="65"/>
      <c r="L41" s="66"/>
      <c r="M41" s="67"/>
      <c r="N41" s="73"/>
      <c r="O41" s="69"/>
      <c r="P41" s="67"/>
      <c r="Q41" s="69"/>
      <c r="R41" s="74"/>
      <c r="S41" s="75"/>
    </row>
    <row r="42" spans="1:19" s="41" customFormat="1" ht="33.75" customHeight="1" x14ac:dyDescent="0.4">
      <c r="A42" s="32"/>
      <c r="B42" s="65"/>
      <c r="C42" s="56" t="s">
        <v>39</v>
      </c>
      <c r="D42" s="67"/>
      <c r="E42" s="68"/>
      <c r="F42" s="59">
        <v>3852021</v>
      </c>
      <c r="G42" s="83"/>
      <c r="H42" s="59">
        <v>3414744</v>
      </c>
      <c r="I42" s="84" t="str">
        <f t="shared" ref="I42:I46" si="9">IF(F42-H42&lt;0,"△","")</f>
        <v/>
      </c>
      <c r="J42" s="61">
        <f>ABS(F42-H42)</f>
        <v>437277</v>
      </c>
      <c r="K42" s="65"/>
      <c r="L42" s="56"/>
      <c r="M42" s="67"/>
      <c r="N42" s="62"/>
      <c r="O42" s="59"/>
      <c r="P42" s="57"/>
      <c r="Q42" s="59"/>
      <c r="R42" s="74" t="str">
        <f t="shared" ref="R42:R49" si="10">IF(O42-Q42&lt;0,"△","")</f>
        <v/>
      </c>
      <c r="S42" s="63"/>
    </row>
    <row r="43" spans="1:19" s="41" customFormat="1" ht="33.75" customHeight="1" x14ac:dyDescent="0.4">
      <c r="A43" s="132"/>
      <c r="B43" s="65"/>
      <c r="C43" s="56" t="s">
        <v>41</v>
      </c>
      <c r="D43" s="57"/>
      <c r="E43" s="131"/>
      <c r="F43" s="59">
        <f>SUM(F24:F42)</f>
        <v>114473358</v>
      </c>
      <c r="G43" s="83"/>
      <c r="H43" s="59">
        <f>SUM(H24:H42)</f>
        <v>110250182</v>
      </c>
      <c r="I43" s="60" t="str">
        <f t="shared" si="9"/>
        <v/>
      </c>
      <c r="J43" s="61">
        <f>ABS(F43-H43)</f>
        <v>4223176</v>
      </c>
      <c r="K43" s="65"/>
      <c r="L43" s="56" t="s">
        <v>41</v>
      </c>
      <c r="M43" s="57"/>
      <c r="N43" s="62"/>
      <c r="O43" s="59">
        <f>SUM(O24:O42)</f>
        <v>136105733</v>
      </c>
      <c r="P43" s="57"/>
      <c r="Q43" s="59">
        <f>SUM(Q24:Q42)</f>
        <v>129194292</v>
      </c>
      <c r="R43" s="60" t="str">
        <f t="shared" si="10"/>
        <v/>
      </c>
      <c r="S43" s="63">
        <f>ABS(O43-Q43)</f>
        <v>6911441</v>
      </c>
    </row>
    <row r="44" spans="1:19" s="41" customFormat="1" ht="33.75" customHeight="1" x14ac:dyDescent="0.4">
      <c r="A44" s="147" t="s">
        <v>15</v>
      </c>
      <c r="B44" s="46"/>
      <c r="C44" s="56" t="s">
        <v>52</v>
      </c>
      <c r="D44" s="57"/>
      <c r="E44" s="58"/>
      <c r="F44" s="59">
        <v>2766181</v>
      </c>
      <c r="G44" s="57"/>
      <c r="H44" s="59">
        <v>2775325</v>
      </c>
      <c r="I44" s="60" t="str">
        <f t="shared" si="9"/>
        <v>△</v>
      </c>
      <c r="J44" s="61">
        <f>ABS(F44-H44)</f>
        <v>9144</v>
      </c>
      <c r="K44" s="46"/>
      <c r="L44" s="56" t="s">
        <v>25</v>
      </c>
      <c r="M44" s="57"/>
      <c r="N44" s="62"/>
      <c r="O44" s="59">
        <v>1654925</v>
      </c>
      <c r="P44" s="57"/>
      <c r="Q44" s="59">
        <v>1502671</v>
      </c>
      <c r="R44" s="60" t="str">
        <f t="shared" si="10"/>
        <v/>
      </c>
      <c r="S44" s="63">
        <f t="shared" ref="S44:S55" si="11">ABS(O44-Q44)</f>
        <v>152254</v>
      </c>
    </row>
    <row r="45" spans="1:19" s="41" customFormat="1" ht="33.75" customHeight="1" x14ac:dyDescent="0.4">
      <c r="A45" s="130"/>
      <c r="B45" s="55"/>
      <c r="C45" s="56" t="s">
        <v>30</v>
      </c>
      <c r="D45" s="57"/>
      <c r="E45" s="68"/>
      <c r="F45" s="69">
        <v>1704</v>
      </c>
      <c r="G45" s="70"/>
      <c r="H45" s="69">
        <v>1152</v>
      </c>
      <c r="I45" s="71" t="str">
        <f t="shared" si="9"/>
        <v/>
      </c>
      <c r="J45" s="72">
        <f t="shared" ref="J45:J46" si="12">ABS(F45-H45)</f>
        <v>552</v>
      </c>
      <c r="K45" s="55"/>
      <c r="L45" s="148" t="s">
        <v>69</v>
      </c>
      <c r="M45" s="67"/>
      <c r="N45" s="73"/>
      <c r="O45" s="69">
        <v>3176380</v>
      </c>
      <c r="P45" s="67"/>
      <c r="Q45" s="69">
        <v>2140149</v>
      </c>
      <c r="R45" s="74" t="str">
        <f t="shared" si="10"/>
        <v/>
      </c>
      <c r="S45" s="75">
        <f t="shared" si="11"/>
        <v>1036231</v>
      </c>
    </row>
    <row r="46" spans="1:19" s="41" customFormat="1" ht="33.75" customHeight="1" x14ac:dyDescent="0.4">
      <c r="A46" s="132"/>
      <c r="B46" s="55"/>
      <c r="C46" s="66" t="s">
        <v>32</v>
      </c>
      <c r="D46" s="67"/>
      <c r="E46" s="68"/>
      <c r="F46" s="69">
        <v>1005000</v>
      </c>
      <c r="G46" s="70"/>
      <c r="H46" s="69">
        <v>598000</v>
      </c>
      <c r="I46" s="71" t="str">
        <f t="shared" si="9"/>
        <v/>
      </c>
      <c r="J46" s="72">
        <f t="shared" si="12"/>
        <v>407000</v>
      </c>
      <c r="K46" s="55"/>
      <c r="L46" s="66" t="s">
        <v>63</v>
      </c>
      <c r="M46" s="67"/>
      <c r="N46" s="73"/>
      <c r="O46" s="69">
        <v>277998</v>
      </c>
      <c r="P46" s="67"/>
      <c r="Q46" s="69">
        <v>273474</v>
      </c>
      <c r="R46" s="74" t="str">
        <f t="shared" si="10"/>
        <v/>
      </c>
      <c r="S46" s="75">
        <f t="shared" si="11"/>
        <v>4524</v>
      </c>
    </row>
    <row r="47" spans="1:19" s="41" customFormat="1" ht="33.75" customHeight="1" x14ac:dyDescent="0.4">
      <c r="A47" s="132"/>
      <c r="B47" s="65"/>
      <c r="C47" s="66" t="s">
        <v>26</v>
      </c>
      <c r="D47" s="67"/>
      <c r="E47" s="68"/>
      <c r="F47" s="69">
        <v>313900</v>
      </c>
      <c r="G47" s="78"/>
      <c r="H47" s="69">
        <v>147000</v>
      </c>
      <c r="I47" s="79" t="str">
        <f>IF(F47-H47&lt;0,"△","")</f>
        <v/>
      </c>
      <c r="J47" s="80">
        <f>ABS(F47-H47)</f>
        <v>166900</v>
      </c>
      <c r="K47" s="65"/>
      <c r="L47" s="76" t="s">
        <v>70</v>
      </c>
      <c r="M47" s="67"/>
      <c r="N47" s="81"/>
      <c r="O47" s="77">
        <v>298229</v>
      </c>
      <c r="P47" s="9"/>
      <c r="Q47" s="77">
        <v>291511</v>
      </c>
      <c r="R47" s="74" t="str">
        <f t="shared" si="10"/>
        <v/>
      </c>
      <c r="S47" s="75">
        <f t="shared" si="11"/>
        <v>6718</v>
      </c>
    </row>
    <row r="48" spans="1:19" s="41" customFormat="1" ht="33.75" customHeight="1" x14ac:dyDescent="0.4">
      <c r="A48" s="130"/>
      <c r="B48" s="65"/>
      <c r="C48" s="76" t="s">
        <v>40</v>
      </c>
      <c r="D48" s="51"/>
      <c r="E48" s="128"/>
      <c r="F48" s="77">
        <v>187564</v>
      </c>
      <c r="G48" s="129"/>
      <c r="H48" s="77">
        <v>193003</v>
      </c>
      <c r="I48" s="124" t="str">
        <f>IF(F48-H48&lt;0,"△","")</f>
        <v>△</v>
      </c>
      <c r="J48" s="125">
        <f>ABS(F48-H48)</f>
        <v>5439</v>
      </c>
      <c r="K48" s="127"/>
      <c r="L48" s="89" t="s">
        <v>37</v>
      </c>
      <c r="M48" s="51"/>
      <c r="N48" s="90"/>
      <c r="O48" s="91">
        <v>912724</v>
      </c>
      <c r="P48" s="51"/>
      <c r="Q48" s="91">
        <v>890981</v>
      </c>
      <c r="R48" s="92" t="str">
        <f t="shared" si="10"/>
        <v/>
      </c>
      <c r="S48" s="93">
        <f t="shared" si="11"/>
        <v>21743</v>
      </c>
    </row>
    <row r="49" spans="1:19" s="41" customFormat="1" ht="33.75" customHeight="1" thickBot="1" x14ac:dyDescent="0.45">
      <c r="A49" s="94"/>
      <c r="B49" s="95"/>
      <c r="C49" s="96" t="s">
        <v>39</v>
      </c>
      <c r="D49" s="97"/>
      <c r="E49" s="98"/>
      <c r="F49" s="99">
        <v>163383</v>
      </c>
      <c r="G49" s="100"/>
      <c r="H49" s="99">
        <v>80921</v>
      </c>
      <c r="I49" s="101" t="str">
        <f t="shared" ref="I49" si="13">IF(F49-H49&lt;0,"△","")</f>
        <v/>
      </c>
      <c r="J49" s="102">
        <f t="shared" ref="J49" si="14">ABS(F49-H49)</f>
        <v>82462</v>
      </c>
      <c r="K49" s="95"/>
      <c r="L49" s="96" t="s">
        <v>39</v>
      </c>
      <c r="M49" s="97"/>
      <c r="N49" s="103"/>
      <c r="O49" s="99">
        <v>21000</v>
      </c>
      <c r="P49" s="97"/>
      <c r="Q49" s="99">
        <v>21000</v>
      </c>
      <c r="R49" s="104" t="str">
        <f t="shared" si="10"/>
        <v/>
      </c>
      <c r="S49" s="105">
        <f t="shared" si="11"/>
        <v>0</v>
      </c>
    </row>
    <row r="50" spans="1:19" s="41" customFormat="1" ht="33.75" customHeight="1" x14ac:dyDescent="0.4">
      <c r="A50" s="149"/>
      <c r="B50" s="107"/>
      <c r="C50" s="150" t="s">
        <v>41</v>
      </c>
      <c r="D50" s="109"/>
      <c r="E50" s="110"/>
      <c r="F50" s="118">
        <f>SUM(F44:F49)</f>
        <v>4437732</v>
      </c>
      <c r="G50" s="151"/>
      <c r="H50" s="118">
        <f>SUM(H44:H49)</f>
        <v>3795401</v>
      </c>
      <c r="I50" s="152" t="str">
        <f>IF(F50-H50&lt;0,"△","")</f>
        <v/>
      </c>
      <c r="J50" s="153">
        <f>ABS(F50-H50)</f>
        <v>642331</v>
      </c>
      <c r="K50" s="107"/>
      <c r="L50" s="150" t="s">
        <v>41</v>
      </c>
      <c r="M50" s="109"/>
      <c r="N50" s="117"/>
      <c r="O50" s="118">
        <f>SUM(O44:O49)</f>
        <v>6341256</v>
      </c>
      <c r="P50" s="109"/>
      <c r="Q50" s="118">
        <f>SUM(Q44:Q49)</f>
        <v>5119786</v>
      </c>
      <c r="R50" s="152" t="str">
        <f>IF(O50-Q50&lt;0,"△","")</f>
        <v/>
      </c>
      <c r="S50" s="120">
        <f>ABS(O50-Q50)</f>
        <v>1221470</v>
      </c>
    </row>
    <row r="51" spans="1:19" s="41" customFormat="1" ht="33.75" customHeight="1" x14ac:dyDescent="0.4">
      <c r="A51" s="147" t="s">
        <v>16</v>
      </c>
      <c r="B51" s="65"/>
      <c r="C51" s="89" t="s">
        <v>71</v>
      </c>
      <c r="D51" s="51"/>
      <c r="E51" s="52"/>
      <c r="F51" s="91">
        <v>19878105</v>
      </c>
      <c r="G51" s="51"/>
      <c r="H51" s="91">
        <v>20262515</v>
      </c>
      <c r="I51" s="92" t="str">
        <f t="shared" ref="I51:I63" si="15">IF(F51-H51&lt;0,"△","")</f>
        <v>△</v>
      </c>
      <c r="J51" s="125">
        <f t="shared" ref="J51:J57" si="16">ABS(F51-H51)</f>
        <v>384410</v>
      </c>
      <c r="K51" s="50"/>
      <c r="L51" s="89" t="s">
        <v>72</v>
      </c>
      <c r="M51" s="51"/>
      <c r="N51" s="90"/>
      <c r="O51" s="91">
        <v>20433531</v>
      </c>
      <c r="P51" s="51"/>
      <c r="Q51" s="91">
        <v>20090198</v>
      </c>
      <c r="R51" s="92" t="str">
        <f t="shared" ref="R51:R63" si="17">IF(O51-Q51&lt;0,"△","")</f>
        <v/>
      </c>
      <c r="S51" s="93">
        <f t="shared" si="11"/>
        <v>343333</v>
      </c>
    </row>
    <row r="52" spans="1:19" s="41" customFormat="1" ht="35.1" customHeight="1" x14ac:dyDescent="0.4">
      <c r="A52" s="130"/>
      <c r="B52" s="50"/>
      <c r="C52" s="66" t="s">
        <v>30</v>
      </c>
      <c r="D52" s="67"/>
      <c r="E52" s="68"/>
      <c r="F52" s="69">
        <v>711673</v>
      </c>
      <c r="G52" s="70"/>
      <c r="H52" s="69">
        <v>686939</v>
      </c>
      <c r="I52" s="71" t="str">
        <f t="shared" si="15"/>
        <v/>
      </c>
      <c r="J52" s="72">
        <f t="shared" si="16"/>
        <v>24734</v>
      </c>
      <c r="K52" s="65"/>
      <c r="L52" s="66" t="s">
        <v>73</v>
      </c>
      <c r="M52" s="67"/>
      <c r="N52" s="73"/>
      <c r="O52" s="69">
        <v>2290910</v>
      </c>
      <c r="P52" s="67"/>
      <c r="Q52" s="69">
        <v>731853</v>
      </c>
      <c r="R52" s="74" t="str">
        <f t="shared" si="17"/>
        <v/>
      </c>
      <c r="S52" s="75">
        <f t="shared" si="11"/>
        <v>1559057</v>
      </c>
    </row>
    <row r="53" spans="1:19" s="41" customFormat="1" ht="35.1" customHeight="1" x14ac:dyDescent="0.4">
      <c r="A53" s="32"/>
      <c r="B53" s="65"/>
      <c r="C53" s="66" t="s">
        <v>32</v>
      </c>
      <c r="D53" s="67"/>
      <c r="E53" s="68"/>
      <c r="F53" s="69">
        <v>2084000</v>
      </c>
      <c r="G53" s="70"/>
      <c r="H53" s="69">
        <v>682000</v>
      </c>
      <c r="I53" s="71" t="str">
        <f t="shared" si="15"/>
        <v/>
      </c>
      <c r="J53" s="72">
        <f t="shared" si="16"/>
        <v>1402000</v>
      </c>
      <c r="K53" s="65"/>
      <c r="L53" s="66" t="s">
        <v>70</v>
      </c>
      <c r="M53" s="67"/>
      <c r="N53" s="73"/>
      <c r="O53" s="69">
        <v>596215</v>
      </c>
      <c r="P53" s="67"/>
      <c r="Q53" s="69">
        <v>557774</v>
      </c>
      <c r="R53" s="74" t="str">
        <f t="shared" si="17"/>
        <v/>
      </c>
      <c r="S53" s="75">
        <f t="shared" si="11"/>
        <v>38441</v>
      </c>
    </row>
    <row r="54" spans="1:19" s="41" customFormat="1" ht="35.1" customHeight="1" x14ac:dyDescent="0.4">
      <c r="A54" s="32"/>
      <c r="B54" s="65"/>
      <c r="C54" s="154" t="s">
        <v>26</v>
      </c>
      <c r="D54" s="155"/>
      <c r="E54" s="156"/>
      <c r="F54" s="121">
        <v>60920</v>
      </c>
      <c r="G54" s="157"/>
      <c r="H54" s="121">
        <v>0</v>
      </c>
      <c r="I54" s="71" t="str">
        <f>IF(F54-H54&lt;0,"△","")</f>
        <v/>
      </c>
      <c r="J54" s="72">
        <f>ABS(F54-H54)</f>
        <v>60920</v>
      </c>
      <c r="K54" s="65"/>
      <c r="L54" s="76" t="s">
        <v>37</v>
      </c>
      <c r="M54" s="67"/>
      <c r="N54" s="81"/>
      <c r="O54" s="77">
        <v>1124683</v>
      </c>
      <c r="P54" s="9"/>
      <c r="Q54" s="77">
        <v>1315201</v>
      </c>
      <c r="R54" s="74" t="str">
        <f t="shared" si="17"/>
        <v>△</v>
      </c>
      <c r="S54" s="75">
        <f t="shared" si="11"/>
        <v>190518</v>
      </c>
    </row>
    <row r="55" spans="1:19" s="41" customFormat="1" ht="35.1" customHeight="1" x14ac:dyDescent="0.4">
      <c r="A55" s="32"/>
      <c r="B55" s="65"/>
      <c r="C55" s="66" t="s">
        <v>74</v>
      </c>
      <c r="D55" s="67"/>
      <c r="E55" s="68"/>
      <c r="F55" s="69">
        <v>10072</v>
      </c>
      <c r="G55" s="70"/>
      <c r="H55" s="121">
        <v>10765</v>
      </c>
      <c r="I55" s="79" t="str">
        <f t="shared" si="15"/>
        <v>△</v>
      </c>
      <c r="J55" s="80">
        <f t="shared" si="16"/>
        <v>693</v>
      </c>
      <c r="K55" s="65"/>
      <c r="L55" s="66" t="s">
        <v>39</v>
      </c>
      <c r="M55" s="67"/>
      <c r="N55" s="73"/>
      <c r="O55" s="69">
        <v>60072</v>
      </c>
      <c r="P55" s="67"/>
      <c r="Q55" s="69">
        <v>60072</v>
      </c>
      <c r="R55" s="74" t="str">
        <f t="shared" si="17"/>
        <v/>
      </c>
      <c r="S55" s="75">
        <f t="shared" si="11"/>
        <v>0</v>
      </c>
    </row>
    <row r="56" spans="1:19" s="41" customFormat="1" ht="35.1" customHeight="1" x14ac:dyDescent="0.4">
      <c r="A56" s="32"/>
      <c r="B56" s="65"/>
      <c r="C56" s="66" t="s">
        <v>40</v>
      </c>
      <c r="D56" s="67"/>
      <c r="E56" s="68"/>
      <c r="F56" s="69">
        <v>125550</v>
      </c>
      <c r="G56" s="70"/>
      <c r="H56" s="69">
        <v>145284</v>
      </c>
      <c r="I56" s="71" t="str">
        <f t="shared" si="15"/>
        <v>△</v>
      </c>
      <c r="J56" s="72">
        <f t="shared" si="16"/>
        <v>19734</v>
      </c>
      <c r="K56" s="65"/>
      <c r="L56" s="66"/>
      <c r="M56" s="67"/>
      <c r="N56" s="73"/>
      <c r="O56" s="69"/>
      <c r="P56" s="67"/>
      <c r="Q56" s="69"/>
      <c r="R56" s="74" t="str">
        <f t="shared" si="17"/>
        <v/>
      </c>
      <c r="S56" s="75"/>
    </row>
    <row r="57" spans="1:19" s="41" customFormat="1" ht="35.1" customHeight="1" x14ac:dyDescent="0.4">
      <c r="A57" s="32"/>
      <c r="B57" s="65"/>
      <c r="C57" s="66" t="s">
        <v>39</v>
      </c>
      <c r="D57" s="67"/>
      <c r="E57" s="68"/>
      <c r="F57" s="121">
        <v>0</v>
      </c>
      <c r="G57" s="70"/>
      <c r="H57" s="121">
        <v>7273</v>
      </c>
      <c r="I57" s="71" t="str">
        <f t="shared" si="15"/>
        <v>△</v>
      </c>
      <c r="J57" s="72">
        <f t="shared" si="16"/>
        <v>7273</v>
      </c>
      <c r="K57" s="65"/>
      <c r="L57" s="66"/>
      <c r="M57" s="67"/>
      <c r="N57" s="73"/>
      <c r="O57" s="69"/>
      <c r="P57" s="67"/>
      <c r="Q57" s="69"/>
      <c r="R57" s="74" t="str">
        <f t="shared" si="17"/>
        <v/>
      </c>
      <c r="S57" s="75"/>
    </row>
    <row r="58" spans="1:19" s="41" customFormat="1" ht="35.1" customHeight="1" x14ac:dyDescent="0.4">
      <c r="A58" s="32"/>
      <c r="B58" s="158"/>
      <c r="C58" s="56" t="s">
        <v>41</v>
      </c>
      <c r="D58" s="57"/>
      <c r="E58" s="135"/>
      <c r="F58" s="59">
        <f>SUM(F51:F57)</f>
        <v>22870320</v>
      </c>
      <c r="G58" s="83"/>
      <c r="H58" s="59">
        <f>SUM(H51:H57)</f>
        <v>21794776</v>
      </c>
      <c r="I58" s="84" t="str">
        <f t="shared" si="15"/>
        <v/>
      </c>
      <c r="J58" s="61">
        <f>ABS(F58-H58)</f>
        <v>1075544</v>
      </c>
      <c r="K58" s="134"/>
      <c r="L58" s="56" t="s">
        <v>41</v>
      </c>
      <c r="M58" s="57"/>
      <c r="N58" s="62"/>
      <c r="O58" s="59">
        <f>SUM(O51:O57)</f>
        <v>24505411</v>
      </c>
      <c r="P58" s="57"/>
      <c r="Q58" s="59">
        <f>SUM(Q51:Q57)</f>
        <v>22755098</v>
      </c>
      <c r="R58" s="60" t="str">
        <f t="shared" si="17"/>
        <v/>
      </c>
      <c r="S58" s="63">
        <f>ABS(O58-Q58)</f>
        <v>1750313</v>
      </c>
    </row>
    <row r="59" spans="1:19" s="41" customFormat="1" ht="35.1" customHeight="1" x14ac:dyDescent="0.4">
      <c r="A59" s="147" t="s">
        <v>17</v>
      </c>
      <c r="B59" s="134"/>
      <c r="C59" s="76" t="s">
        <v>71</v>
      </c>
      <c r="D59" s="67"/>
      <c r="E59" s="68"/>
      <c r="F59" s="77">
        <v>40879452</v>
      </c>
      <c r="G59" s="78"/>
      <c r="H59" s="77">
        <v>39789412</v>
      </c>
      <c r="I59" s="79" t="str">
        <f t="shared" si="15"/>
        <v/>
      </c>
      <c r="J59" s="72">
        <f t="shared" ref="J59:J63" si="18">ABS(F59-H59)</f>
        <v>1090040</v>
      </c>
      <c r="K59" s="65"/>
      <c r="L59" s="76" t="s">
        <v>72</v>
      </c>
      <c r="M59" s="67"/>
      <c r="N59" s="81"/>
      <c r="O59" s="77">
        <v>24469813</v>
      </c>
      <c r="P59" s="9"/>
      <c r="Q59" s="77">
        <v>19976030</v>
      </c>
      <c r="R59" s="74" t="str">
        <f t="shared" si="17"/>
        <v/>
      </c>
      <c r="S59" s="63">
        <f t="shared" ref="S59:S63" si="19">ABS(O59-Q59)</f>
        <v>4493783</v>
      </c>
    </row>
    <row r="60" spans="1:19" s="41" customFormat="1" ht="35.1" customHeight="1" x14ac:dyDescent="0.4">
      <c r="A60" s="130"/>
      <c r="B60" s="65"/>
      <c r="C60" s="66" t="s">
        <v>30</v>
      </c>
      <c r="D60" s="67"/>
      <c r="E60" s="68"/>
      <c r="F60" s="69">
        <v>3511893</v>
      </c>
      <c r="G60" s="70"/>
      <c r="H60" s="69">
        <v>2245899</v>
      </c>
      <c r="I60" s="71" t="str">
        <f t="shared" si="15"/>
        <v/>
      </c>
      <c r="J60" s="72">
        <f t="shared" si="18"/>
        <v>1265994</v>
      </c>
      <c r="K60" s="65"/>
      <c r="L60" s="66" t="s">
        <v>73</v>
      </c>
      <c r="M60" s="67"/>
      <c r="N60" s="73"/>
      <c r="O60" s="69">
        <v>18275899</v>
      </c>
      <c r="P60" s="67"/>
      <c r="Q60" s="69">
        <v>23654408</v>
      </c>
      <c r="R60" s="74" t="str">
        <f t="shared" si="17"/>
        <v>△</v>
      </c>
      <c r="S60" s="63">
        <f t="shared" si="19"/>
        <v>5378509</v>
      </c>
    </row>
    <row r="61" spans="1:19" s="41" customFormat="1" ht="35.1" customHeight="1" x14ac:dyDescent="0.4">
      <c r="A61" s="132"/>
      <c r="B61" s="65"/>
      <c r="C61" s="66" t="s">
        <v>32</v>
      </c>
      <c r="D61" s="67"/>
      <c r="E61" s="68"/>
      <c r="F61" s="69">
        <v>20464000</v>
      </c>
      <c r="G61" s="70"/>
      <c r="H61" s="69">
        <v>21655000</v>
      </c>
      <c r="I61" s="71" t="str">
        <f t="shared" si="15"/>
        <v>△</v>
      </c>
      <c r="J61" s="72">
        <f>ABS(F61-H61)</f>
        <v>1191000</v>
      </c>
      <c r="K61" s="65"/>
      <c r="L61" s="66" t="s">
        <v>70</v>
      </c>
      <c r="M61" s="67"/>
      <c r="N61" s="73"/>
      <c r="O61" s="69">
        <v>33359902</v>
      </c>
      <c r="P61" s="67"/>
      <c r="Q61" s="69">
        <v>30705835</v>
      </c>
      <c r="R61" s="71" t="str">
        <f t="shared" si="17"/>
        <v/>
      </c>
      <c r="S61" s="63">
        <f t="shared" si="19"/>
        <v>2654067</v>
      </c>
    </row>
    <row r="62" spans="1:19" s="41" customFormat="1" ht="35.1" customHeight="1" x14ac:dyDescent="0.4">
      <c r="A62" s="132"/>
      <c r="B62" s="65"/>
      <c r="C62" s="56" t="s">
        <v>38</v>
      </c>
      <c r="D62" s="67"/>
      <c r="E62" s="68"/>
      <c r="F62" s="59">
        <v>3543000</v>
      </c>
      <c r="G62" s="83"/>
      <c r="H62" s="59">
        <v>4567000</v>
      </c>
      <c r="I62" s="84" t="str">
        <f t="shared" si="15"/>
        <v>△</v>
      </c>
      <c r="J62" s="72">
        <f t="shared" si="18"/>
        <v>1024000</v>
      </c>
      <c r="K62" s="65"/>
      <c r="L62" s="56" t="s">
        <v>37</v>
      </c>
      <c r="M62" s="67"/>
      <c r="N62" s="62"/>
      <c r="O62" s="59">
        <v>21477951</v>
      </c>
      <c r="P62" s="57"/>
      <c r="Q62" s="59">
        <v>19131072</v>
      </c>
      <c r="R62" s="60" t="str">
        <f t="shared" si="17"/>
        <v/>
      </c>
      <c r="S62" s="63">
        <f t="shared" si="19"/>
        <v>2346879</v>
      </c>
    </row>
    <row r="63" spans="1:19" s="41" customFormat="1" ht="35.1" customHeight="1" x14ac:dyDescent="0.4">
      <c r="A63" s="132"/>
      <c r="B63" s="65"/>
      <c r="C63" s="76" t="s">
        <v>26</v>
      </c>
      <c r="D63" s="51"/>
      <c r="E63" s="128"/>
      <c r="F63" s="77">
        <v>7000</v>
      </c>
      <c r="G63" s="78"/>
      <c r="H63" s="77">
        <v>51000</v>
      </c>
      <c r="I63" s="124" t="str">
        <f t="shared" si="15"/>
        <v>△</v>
      </c>
      <c r="J63" s="125">
        <f t="shared" si="18"/>
        <v>44000</v>
      </c>
      <c r="K63" s="127"/>
      <c r="L63" s="76" t="s">
        <v>39</v>
      </c>
      <c r="M63" s="51"/>
      <c r="N63" s="81"/>
      <c r="O63" s="77">
        <v>30000</v>
      </c>
      <c r="P63" s="9"/>
      <c r="Q63" s="77">
        <v>30000</v>
      </c>
      <c r="R63" s="92" t="str">
        <f t="shared" si="17"/>
        <v/>
      </c>
      <c r="S63" s="159">
        <f t="shared" si="19"/>
        <v>0</v>
      </c>
    </row>
    <row r="64" spans="1:19" s="41" customFormat="1" ht="35.1" customHeight="1" thickBot="1" x14ac:dyDescent="0.45">
      <c r="A64" s="94"/>
      <c r="B64" s="95"/>
      <c r="C64" s="96" t="s">
        <v>40</v>
      </c>
      <c r="D64" s="97"/>
      <c r="E64" s="160"/>
      <c r="F64" s="99">
        <v>4569929</v>
      </c>
      <c r="G64" s="100"/>
      <c r="H64" s="99">
        <v>4294582</v>
      </c>
      <c r="I64" s="104" t="str">
        <f>IF(F64-H64&lt;0,"△","")</f>
        <v/>
      </c>
      <c r="J64" s="102">
        <f>ABS(F64-H64)</f>
        <v>275347</v>
      </c>
      <c r="K64" s="95"/>
      <c r="L64" s="96"/>
      <c r="M64" s="97"/>
      <c r="N64" s="103"/>
      <c r="O64" s="99"/>
      <c r="P64" s="97"/>
      <c r="Q64" s="99"/>
      <c r="R64" s="104"/>
      <c r="S64" s="105"/>
    </row>
    <row r="65" spans="1:19" s="41" customFormat="1" ht="15.95" customHeight="1" x14ac:dyDescent="0.4">
      <c r="A65" s="221" t="s">
        <v>2</v>
      </c>
      <c r="B65" s="223" t="s">
        <v>3</v>
      </c>
      <c r="C65" s="224"/>
      <c r="D65" s="224"/>
      <c r="E65" s="224"/>
      <c r="F65" s="224"/>
      <c r="G65" s="224"/>
      <c r="H65" s="224"/>
      <c r="I65" s="224"/>
      <c r="J65" s="225"/>
      <c r="K65" s="223" t="s">
        <v>4</v>
      </c>
      <c r="L65" s="224"/>
      <c r="M65" s="224"/>
      <c r="N65" s="224"/>
      <c r="O65" s="224"/>
      <c r="P65" s="224"/>
      <c r="Q65" s="224"/>
      <c r="R65" s="224"/>
      <c r="S65" s="226"/>
    </row>
    <row r="66" spans="1:19" s="41" customFormat="1" ht="15.95" customHeight="1" x14ac:dyDescent="0.4">
      <c r="A66" s="222"/>
      <c r="B66" s="46"/>
      <c r="C66" s="47" t="s">
        <v>21</v>
      </c>
      <c r="D66" s="48"/>
      <c r="E66" s="227" t="s">
        <v>22</v>
      </c>
      <c r="F66" s="228"/>
      <c r="G66" s="227" t="s">
        <v>23</v>
      </c>
      <c r="H66" s="228"/>
      <c r="I66" s="227" t="s">
        <v>7</v>
      </c>
      <c r="J66" s="229"/>
      <c r="K66" s="46"/>
      <c r="L66" s="47" t="s">
        <v>21</v>
      </c>
      <c r="M66" s="48"/>
      <c r="N66" s="227" t="s">
        <v>22</v>
      </c>
      <c r="O66" s="228"/>
      <c r="P66" s="227" t="s">
        <v>23</v>
      </c>
      <c r="Q66" s="228"/>
      <c r="R66" s="227" t="s">
        <v>7</v>
      </c>
      <c r="S66" s="230"/>
    </row>
    <row r="67" spans="1:19" s="41" customFormat="1" ht="9.75" customHeight="1" x14ac:dyDescent="0.15">
      <c r="A67" s="126"/>
      <c r="B67" s="50"/>
      <c r="C67" s="51"/>
      <c r="D67" s="51"/>
      <c r="E67" s="52"/>
      <c r="F67" s="139" t="s">
        <v>10</v>
      </c>
      <c r="G67" s="145"/>
      <c r="H67" s="139" t="s">
        <v>10</v>
      </c>
      <c r="I67" s="161"/>
      <c r="J67" s="142" t="s">
        <v>10</v>
      </c>
      <c r="K67" s="50"/>
      <c r="L67" s="51"/>
      <c r="M67" s="51"/>
      <c r="N67" s="140"/>
      <c r="O67" s="139" t="s">
        <v>10</v>
      </c>
      <c r="P67" s="145"/>
      <c r="Q67" s="139" t="s">
        <v>10</v>
      </c>
      <c r="R67" s="145"/>
      <c r="S67" s="146" t="s">
        <v>10</v>
      </c>
    </row>
    <row r="68" spans="1:19" s="41" customFormat="1" ht="34.5" customHeight="1" x14ac:dyDescent="0.4">
      <c r="A68" s="130"/>
      <c r="B68" s="86"/>
      <c r="C68" s="56" t="s">
        <v>39</v>
      </c>
      <c r="D68" s="57"/>
      <c r="E68" s="58"/>
      <c r="F68" s="59">
        <v>301410</v>
      </c>
      <c r="G68" s="57"/>
      <c r="H68" s="59">
        <v>690730</v>
      </c>
      <c r="I68" s="60" t="str">
        <f>IF(F68-H68&lt;0,"△","")</f>
        <v>△</v>
      </c>
      <c r="J68" s="61">
        <f>ABS(F68-H68)</f>
        <v>389320</v>
      </c>
      <c r="K68" s="55"/>
      <c r="L68" s="56"/>
      <c r="M68" s="57"/>
      <c r="N68" s="62"/>
      <c r="O68" s="59"/>
      <c r="P68" s="57"/>
      <c r="Q68" s="59"/>
      <c r="R68" s="60" t="str">
        <f>IF(O68-Q68&lt;0,"△","")</f>
        <v/>
      </c>
      <c r="S68" s="63"/>
    </row>
    <row r="69" spans="1:19" s="41" customFormat="1" ht="35.1" customHeight="1" x14ac:dyDescent="0.4">
      <c r="A69" s="132"/>
      <c r="B69" s="46"/>
      <c r="C69" s="89" t="s">
        <v>41</v>
      </c>
      <c r="D69" s="51"/>
      <c r="E69" s="52"/>
      <c r="F69" s="91">
        <f>SUM(F59:F68)</f>
        <v>73276684</v>
      </c>
      <c r="G69" s="129"/>
      <c r="H69" s="91">
        <f>SUM(H59:H68)</f>
        <v>73293623</v>
      </c>
      <c r="I69" s="92" t="str">
        <f>IF(F69-H69&lt;0,"△","")</f>
        <v>△</v>
      </c>
      <c r="J69" s="129">
        <f>ABS(F69-H69)</f>
        <v>16939</v>
      </c>
      <c r="K69" s="50"/>
      <c r="L69" s="89" t="s">
        <v>41</v>
      </c>
      <c r="M69" s="51"/>
      <c r="N69" s="90"/>
      <c r="O69" s="91">
        <f>SUM(O59:O68)</f>
        <v>97613565</v>
      </c>
      <c r="P69" s="51"/>
      <c r="Q69" s="91">
        <f>SUM(Q59:Q68)</f>
        <v>93497345</v>
      </c>
      <c r="R69" s="92" t="str">
        <f>IF(O69-Q69&lt;0,"△","")</f>
        <v/>
      </c>
      <c r="S69" s="159">
        <f>ABS(O69-Q69)</f>
        <v>4116220</v>
      </c>
    </row>
    <row r="70" spans="1:19" s="41" customFormat="1" ht="35.1" customHeight="1" x14ac:dyDescent="0.4">
      <c r="A70" s="147" t="s">
        <v>18</v>
      </c>
      <c r="B70" s="50"/>
      <c r="C70" s="66" t="s">
        <v>75</v>
      </c>
      <c r="D70" s="67"/>
      <c r="E70" s="68"/>
      <c r="F70" s="69">
        <f>25128003+9885218+923610+646699+89693+464078+20000+17050+80000</f>
        <v>37254351</v>
      </c>
      <c r="G70" s="70"/>
      <c r="H70" s="69">
        <v>35806332</v>
      </c>
      <c r="I70" s="71" t="str">
        <f>IF(F70-H70&lt;0,"△","")</f>
        <v/>
      </c>
      <c r="J70" s="72">
        <f>ABS(F70-H70)</f>
        <v>1448019</v>
      </c>
      <c r="K70" s="65"/>
      <c r="L70" s="66" t="s">
        <v>72</v>
      </c>
      <c r="M70" s="67"/>
      <c r="N70" s="73"/>
      <c r="O70" s="69">
        <v>39204001</v>
      </c>
      <c r="P70" s="67"/>
      <c r="Q70" s="69">
        <v>37747511</v>
      </c>
      <c r="R70" s="74" t="str">
        <f>IF(O70-Q70&lt;0,"△","")</f>
        <v/>
      </c>
      <c r="S70" s="75">
        <f>ABS(O70-Q70)</f>
        <v>1456490</v>
      </c>
    </row>
    <row r="71" spans="1:19" s="41" customFormat="1" ht="35.1" customHeight="1" x14ac:dyDescent="0.4">
      <c r="A71" s="130"/>
      <c r="B71" s="65"/>
      <c r="C71" s="56" t="s">
        <v>30</v>
      </c>
      <c r="D71" s="57"/>
      <c r="E71" s="135"/>
      <c r="F71" s="59">
        <f>864645+225122</f>
        <v>1089767</v>
      </c>
      <c r="G71" s="83"/>
      <c r="H71" s="59">
        <v>1038793</v>
      </c>
      <c r="I71" s="84" t="str">
        <f t="shared" ref="I71:I78" si="20">IF(F71-H71&lt;0,"△","")</f>
        <v/>
      </c>
      <c r="J71" s="61">
        <f t="shared" ref="J71:J77" si="21">ABS(F71-H71)</f>
        <v>50974</v>
      </c>
      <c r="K71" s="134"/>
      <c r="L71" s="56" t="s">
        <v>73</v>
      </c>
      <c r="M71" s="57"/>
      <c r="N71" s="135"/>
      <c r="O71" s="59">
        <v>1302000</v>
      </c>
      <c r="P71" s="83"/>
      <c r="Q71" s="59">
        <v>1155520</v>
      </c>
      <c r="R71" s="60" t="str">
        <f t="shared" ref="R71:R78" si="22">IF(O71-Q71&lt;0,"△","")</f>
        <v/>
      </c>
      <c r="S71" s="63">
        <f t="shared" ref="S71:S75" si="23">ABS(O71-Q71)</f>
        <v>146480</v>
      </c>
    </row>
    <row r="72" spans="1:19" s="41" customFormat="1" ht="35.1" customHeight="1" x14ac:dyDescent="0.4">
      <c r="A72" s="49"/>
      <c r="B72" s="134"/>
      <c r="C72" s="76" t="s">
        <v>28</v>
      </c>
      <c r="D72" s="67"/>
      <c r="E72" s="68"/>
      <c r="F72" s="77">
        <f>373450+2738270+7700+3208439</f>
        <v>6327859</v>
      </c>
      <c r="G72" s="70"/>
      <c r="H72" s="77">
        <v>6274972</v>
      </c>
      <c r="I72" s="71" t="str">
        <f t="shared" si="20"/>
        <v/>
      </c>
      <c r="J72" s="72">
        <f t="shared" si="21"/>
        <v>52887</v>
      </c>
      <c r="K72" s="65"/>
      <c r="L72" s="76" t="s">
        <v>70</v>
      </c>
      <c r="M72" s="67"/>
      <c r="N72" s="73"/>
      <c r="O72" s="77">
        <f>678589+11550+5413675</f>
        <v>6103814</v>
      </c>
      <c r="P72" s="67"/>
      <c r="Q72" s="77">
        <v>5883827</v>
      </c>
      <c r="R72" s="74" t="str">
        <f t="shared" si="22"/>
        <v/>
      </c>
      <c r="S72" s="75">
        <f t="shared" si="23"/>
        <v>219987</v>
      </c>
    </row>
    <row r="73" spans="1:19" s="41" customFormat="1" ht="35.1" customHeight="1" x14ac:dyDescent="0.4">
      <c r="A73" s="32"/>
      <c r="B73" s="65"/>
      <c r="C73" s="66" t="s">
        <v>32</v>
      </c>
      <c r="D73" s="67"/>
      <c r="E73" s="68"/>
      <c r="F73" s="69">
        <v>1292000</v>
      </c>
      <c r="G73" s="78"/>
      <c r="H73" s="69">
        <v>1145000</v>
      </c>
      <c r="I73" s="79" t="str">
        <f t="shared" si="20"/>
        <v/>
      </c>
      <c r="J73" s="80">
        <f t="shared" si="21"/>
        <v>147000</v>
      </c>
      <c r="K73" s="65"/>
      <c r="L73" s="66" t="s">
        <v>76</v>
      </c>
      <c r="M73" s="67"/>
      <c r="N73" s="81"/>
      <c r="O73" s="69">
        <v>5040</v>
      </c>
      <c r="P73" s="9"/>
      <c r="Q73" s="69">
        <v>5400</v>
      </c>
      <c r="R73" s="74" t="str">
        <f t="shared" si="22"/>
        <v>△</v>
      </c>
      <c r="S73" s="75">
        <f t="shared" si="23"/>
        <v>360</v>
      </c>
    </row>
    <row r="74" spans="1:19" s="41" customFormat="1" ht="35.1" customHeight="1" x14ac:dyDescent="0.4">
      <c r="A74" s="32"/>
      <c r="B74" s="65"/>
      <c r="C74" s="76" t="s">
        <v>26</v>
      </c>
      <c r="D74" s="67"/>
      <c r="E74" s="68"/>
      <c r="F74" s="77">
        <v>41274</v>
      </c>
      <c r="G74" s="70"/>
      <c r="H74" s="77">
        <v>41779</v>
      </c>
      <c r="I74" s="71" t="str">
        <f t="shared" si="20"/>
        <v>△</v>
      </c>
      <c r="J74" s="72">
        <f t="shared" si="21"/>
        <v>505</v>
      </c>
      <c r="K74" s="65"/>
      <c r="L74" s="76" t="s">
        <v>37</v>
      </c>
      <c r="M74" s="67"/>
      <c r="N74" s="73"/>
      <c r="O74" s="77">
        <f>3593182+21000+165858+30708</f>
        <v>3810748</v>
      </c>
      <c r="P74" s="67"/>
      <c r="Q74" s="77">
        <v>3933520</v>
      </c>
      <c r="R74" s="74" t="str">
        <f t="shared" si="22"/>
        <v>△</v>
      </c>
      <c r="S74" s="75">
        <f t="shared" si="23"/>
        <v>122772</v>
      </c>
    </row>
    <row r="75" spans="1:19" s="41" customFormat="1" ht="35.1" customHeight="1" x14ac:dyDescent="0.4">
      <c r="A75" s="32"/>
      <c r="B75" s="65"/>
      <c r="C75" s="66" t="s">
        <v>74</v>
      </c>
      <c r="D75" s="67"/>
      <c r="E75" s="68"/>
      <c r="F75" s="69">
        <v>85127</v>
      </c>
      <c r="G75" s="78"/>
      <c r="H75" s="69">
        <v>82117</v>
      </c>
      <c r="I75" s="79" t="str">
        <f t="shared" si="20"/>
        <v/>
      </c>
      <c r="J75" s="80">
        <f t="shared" si="21"/>
        <v>3010</v>
      </c>
      <c r="K75" s="65"/>
      <c r="L75" s="66" t="s">
        <v>39</v>
      </c>
      <c r="M75" s="67"/>
      <c r="N75" s="81"/>
      <c r="O75" s="69">
        <v>875460</v>
      </c>
      <c r="P75" s="9"/>
      <c r="Q75" s="69">
        <v>619643</v>
      </c>
      <c r="R75" s="74" t="str">
        <f t="shared" si="22"/>
        <v/>
      </c>
      <c r="S75" s="75">
        <f t="shared" si="23"/>
        <v>255817</v>
      </c>
    </row>
    <row r="76" spans="1:19" s="41" customFormat="1" ht="35.1" customHeight="1" x14ac:dyDescent="0.4">
      <c r="A76" s="32"/>
      <c r="B76" s="65"/>
      <c r="C76" s="66" t="s">
        <v>77</v>
      </c>
      <c r="D76" s="67"/>
      <c r="E76" s="68"/>
      <c r="F76" s="69">
        <v>1848750</v>
      </c>
      <c r="G76" s="70"/>
      <c r="H76" s="69">
        <v>2215630</v>
      </c>
      <c r="I76" s="71" t="str">
        <f t="shared" si="20"/>
        <v>△</v>
      </c>
      <c r="J76" s="72">
        <f t="shared" si="21"/>
        <v>366880</v>
      </c>
      <c r="K76" s="65"/>
      <c r="L76" s="66"/>
      <c r="M76" s="67"/>
      <c r="N76" s="73"/>
      <c r="O76" s="69"/>
      <c r="P76" s="67"/>
      <c r="Q76" s="69"/>
      <c r="R76" s="74" t="str">
        <f t="shared" si="22"/>
        <v/>
      </c>
      <c r="S76" s="75"/>
    </row>
    <row r="77" spans="1:19" s="41" customFormat="1" ht="35.1" customHeight="1" x14ac:dyDescent="0.4">
      <c r="A77" s="32"/>
      <c r="B77" s="65"/>
      <c r="C77" s="66" t="s">
        <v>39</v>
      </c>
      <c r="D77" s="67"/>
      <c r="E77" s="68"/>
      <c r="F77" s="69">
        <f>13826+4810</f>
        <v>18636</v>
      </c>
      <c r="G77" s="70"/>
      <c r="H77" s="69">
        <v>4810</v>
      </c>
      <c r="I77" s="71" t="str">
        <f t="shared" si="20"/>
        <v/>
      </c>
      <c r="J77" s="72">
        <f t="shared" si="21"/>
        <v>13826</v>
      </c>
      <c r="K77" s="65"/>
      <c r="L77" s="66"/>
      <c r="M77" s="67"/>
      <c r="N77" s="73"/>
      <c r="O77" s="69"/>
      <c r="P77" s="67"/>
      <c r="Q77" s="69"/>
      <c r="R77" s="74" t="str">
        <f t="shared" si="22"/>
        <v/>
      </c>
      <c r="S77" s="75"/>
    </row>
    <row r="78" spans="1:19" s="41" customFormat="1" ht="35.1" customHeight="1" x14ac:dyDescent="0.4">
      <c r="A78" s="85"/>
      <c r="B78" s="65"/>
      <c r="C78" s="66" t="s">
        <v>41</v>
      </c>
      <c r="D78" s="67"/>
      <c r="E78" s="68"/>
      <c r="F78" s="69">
        <f>SUM(F70:F77)</f>
        <v>47957764</v>
      </c>
      <c r="G78" s="68"/>
      <c r="H78" s="69">
        <f>SUM(H70:H77)</f>
        <v>46609433</v>
      </c>
      <c r="I78" s="71" t="str">
        <f t="shared" si="20"/>
        <v/>
      </c>
      <c r="J78" s="72">
        <f>ABS(F78-H78)</f>
        <v>1348331</v>
      </c>
      <c r="K78" s="65"/>
      <c r="L78" s="66" t="s">
        <v>41</v>
      </c>
      <c r="M78" s="67"/>
      <c r="N78" s="68"/>
      <c r="O78" s="69">
        <f>SUM(O70:O75)</f>
        <v>51301063</v>
      </c>
      <c r="P78" s="68"/>
      <c r="Q78" s="69">
        <f>SUM(Q70:Q75)</f>
        <v>49345421</v>
      </c>
      <c r="R78" s="71" t="str">
        <f t="shared" si="22"/>
        <v/>
      </c>
      <c r="S78" s="75">
        <f>ABS(O78-Q78)</f>
        <v>1955642</v>
      </c>
    </row>
    <row r="79" spans="1:19" s="41" customFormat="1" ht="35.1" customHeight="1" x14ac:dyDescent="0.4">
      <c r="A79" s="162"/>
      <c r="B79" s="89"/>
      <c r="C79" s="89"/>
      <c r="D79" s="51"/>
      <c r="E79" s="89"/>
      <c r="F79" s="129"/>
      <c r="G79" s="89"/>
      <c r="H79" s="129"/>
      <c r="I79" s="124"/>
      <c r="J79" s="163"/>
      <c r="K79" s="89"/>
      <c r="L79" s="89"/>
      <c r="M79" s="51"/>
      <c r="N79" s="89"/>
      <c r="O79" s="129"/>
      <c r="P79" s="89"/>
      <c r="Q79" s="129"/>
      <c r="R79" s="124"/>
      <c r="S79" s="93"/>
    </row>
    <row r="80" spans="1:19" s="41" customFormat="1" ht="35.1" customHeight="1" x14ac:dyDescent="0.4">
      <c r="A80" s="32"/>
      <c r="B80" s="76"/>
      <c r="C80" s="76"/>
      <c r="D80" s="9"/>
      <c r="E80" s="76"/>
      <c r="F80" s="78"/>
      <c r="G80" s="78"/>
      <c r="H80" s="78"/>
      <c r="I80" s="79"/>
      <c r="J80" s="164"/>
      <c r="K80" s="76"/>
      <c r="L80" s="76"/>
      <c r="M80" s="9"/>
      <c r="N80" s="9"/>
      <c r="O80" s="78"/>
      <c r="P80" s="9"/>
      <c r="Q80" s="78"/>
      <c r="R80" s="88"/>
      <c r="S80" s="159"/>
    </row>
    <row r="81" spans="1:19" s="41" customFormat="1" ht="35.1" customHeight="1" thickBot="1" x14ac:dyDescent="0.45">
      <c r="A81" s="36"/>
      <c r="B81" s="165"/>
      <c r="C81" s="166"/>
      <c r="D81" s="167"/>
      <c r="E81" s="165"/>
      <c r="F81" s="168"/>
      <c r="G81" s="168"/>
      <c r="H81" s="168"/>
      <c r="I81" s="169"/>
      <c r="J81" s="170"/>
      <c r="K81" s="165"/>
      <c r="L81" s="166"/>
      <c r="M81" s="167"/>
      <c r="N81" s="167"/>
      <c r="O81" s="168"/>
      <c r="P81" s="167"/>
      <c r="Q81" s="168"/>
      <c r="R81" s="169"/>
      <c r="S81" s="171"/>
    </row>
    <row r="82" spans="1:19" s="41" customFormat="1" ht="12" x14ac:dyDescent="0.4">
      <c r="A82" s="40"/>
      <c r="B82" s="40"/>
      <c r="D82" s="40"/>
      <c r="I82" s="172"/>
      <c r="K82" s="40"/>
      <c r="M82" s="40"/>
    </row>
    <row r="83" spans="1:19" s="41" customFormat="1" ht="12" x14ac:dyDescent="0.4">
      <c r="A83" s="40"/>
      <c r="B83" s="40"/>
      <c r="D83" s="40"/>
      <c r="I83" s="172"/>
      <c r="K83" s="40"/>
      <c r="M83" s="40"/>
    </row>
    <row r="84" spans="1:19" s="41" customFormat="1" ht="12" x14ac:dyDescent="0.4">
      <c r="A84" s="40"/>
      <c r="B84" s="40"/>
      <c r="D84" s="40"/>
      <c r="I84" s="172"/>
      <c r="K84" s="40"/>
      <c r="M84" s="40"/>
    </row>
    <row r="85" spans="1:19" s="41" customFormat="1" ht="12" x14ac:dyDescent="0.4">
      <c r="A85" s="40"/>
      <c r="B85" s="40"/>
      <c r="D85" s="40"/>
      <c r="I85" s="172"/>
      <c r="K85" s="40"/>
      <c r="M85" s="40"/>
    </row>
    <row r="86" spans="1:19" s="41" customFormat="1" ht="12" x14ac:dyDescent="0.4">
      <c r="A86" s="40"/>
      <c r="B86" s="40"/>
      <c r="D86" s="40"/>
      <c r="I86" s="172"/>
      <c r="K86" s="40"/>
      <c r="M86" s="40"/>
    </row>
    <row r="87" spans="1:19" s="41" customFormat="1" ht="12" x14ac:dyDescent="0.4">
      <c r="A87" s="40"/>
      <c r="B87" s="40"/>
      <c r="D87" s="40"/>
      <c r="I87" s="172"/>
      <c r="K87" s="40"/>
      <c r="M87" s="40"/>
    </row>
    <row r="88" spans="1:19" s="41" customFormat="1" ht="12" x14ac:dyDescent="0.4">
      <c r="A88" s="40"/>
      <c r="B88" s="40"/>
      <c r="D88" s="40"/>
      <c r="I88" s="172"/>
      <c r="K88" s="40"/>
      <c r="M88" s="40"/>
    </row>
    <row r="89" spans="1:19" s="41" customFormat="1" ht="12" x14ac:dyDescent="0.4">
      <c r="A89" s="40"/>
      <c r="B89" s="40"/>
      <c r="D89" s="40"/>
      <c r="I89" s="172"/>
      <c r="K89" s="40"/>
      <c r="M89" s="40"/>
    </row>
    <row r="90" spans="1:19" s="41" customFormat="1" ht="12" x14ac:dyDescent="0.4">
      <c r="A90" s="40"/>
      <c r="B90" s="40"/>
      <c r="D90" s="40"/>
      <c r="I90" s="172"/>
      <c r="K90" s="40"/>
      <c r="M90" s="40"/>
    </row>
    <row r="91" spans="1:19" s="41" customFormat="1" ht="12" x14ac:dyDescent="0.4">
      <c r="A91" s="40"/>
      <c r="B91" s="40"/>
      <c r="D91" s="40"/>
      <c r="I91" s="172"/>
      <c r="K91" s="40"/>
      <c r="M91" s="40"/>
    </row>
    <row r="92" spans="1:19" s="41" customFormat="1" ht="12" x14ac:dyDescent="0.4">
      <c r="A92" s="40"/>
      <c r="B92" s="40"/>
      <c r="D92" s="40"/>
      <c r="I92" s="172"/>
      <c r="K92" s="40"/>
      <c r="M92" s="40"/>
    </row>
    <row r="93" spans="1:19" s="41" customFormat="1" ht="12" x14ac:dyDescent="0.4">
      <c r="A93" s="40"/>
      <c r="B93" s="40"/>
      <c r="D93" s="40"/>
      <c r="I93" s="172"/>
      <c r="K93" s="40"/>
      <c r="M93" s="40"/>
    </row>
    <row r="94" spans="1:19" s="41" customFormat="1" ht="12" x14ac:dyDescent="0.4">
      <c r="A94" s="40"/>
      <c r="B94" s="40"/>
      <c r="D94" s="40"/>
      <c r="I94" s="172"/>
      <c r="K94" s="40"/>
      <c r="M94" s="40"/>
    </row>
    <row r="95" spans="1:19" s="41" customFormat="1" ht="12" x14ac:dyDescent="0.4">
      <c r="A95" s="40"/>
      <c r="B95" s="40"/>
      <c r="D95" s="40"/>
      <c r="I95" s="172"/>
      <c r="K95" s="40"/>
      <c r="M95" s="40"/>
    </row>
    <row r="96" spans="1:19" s="41" customFormat="1" ht="12" x14ac:dyDescent="0.4">
      <c r="A96" s="40"/>
      <c r="B96" s="40"/>
      <c r="D96" s="40"/>
      <c r="I96" s="172"/>
      <c r="K96" s="40"/>
      <c r="M96" s="40"/>
    </row>
    <row r="97" spans="1:13" s="41" customFormat="1" ht="12" x14ac:dyDescent="0.4">
      <c r="A97" s="40"/>
      <c r="B97" s="40"/>
      <c r="D97" s="40"/>
      <c r="I97" s="172"/>
      <c r="K97" s="40"/>
      <c r="M97" s="40"/>
    </row>
    <row r="98" spans="1:13" s="41" customFormat="1" ht="12" x14ac:dyDescent="0.4">
      <c r="A98" s="40"/>
      <c r="B98" s="40"/>
      <c r="D98" s="40"/>
      <c r="I98" s="172"/>
      <c r="K98" s="40"/>
      <c r="M98" s="40"/>
    </row>
    <row r="99" spans="1:13" s="41" customFormat="1" ht="12" x14ac:dyDescent="0.4">
      <c r="A99" s="40"/>
      <c r="B99" s="40"/>
      <c r="D99" s="40"/>
      <c r="I99" s="172"/>
      <c r="K99" s="40"/>
      <c r="M99" s="40"/>
    </row>
    <row r="100" spans="1:13" s="41" customFormat="1" ht="12" x14ac:dyDescent="0.4">
      <c r="A100" s="40"/>
      <c r="B100" s="40"/>
      <c r="D100" s="40"/>
      <c r="I100" s="172"/>
      <c r="K100" s="40"/>
      <c r="M100" s="40"/>
    </row>
    <row r="101" spans="1:13" s="41" customFormat="1" ht="12" x14ac:dyDescent="0.4">
      <c r="A101" s="40"/>
      <c r="B101" s="40"/>
      <c r="D101" s="40"/>
      <c r="I101" s="172"/>
      <c r="K101" s="40"/>
      <c r="M101" s="40"/>
    </row>
  </sheetData>
  <mergeCells count="27">
    <mergeCell ref="A2:A3"/>
    <mergeCell ref="B2:J2"/>
    <mergeCell ref="K2:S2"/>
    <mergeCell ref="E3:F3"/>
    <mergeCell ref="G3:H3"/>
    <mergeCell ref="I3:J3"/>
    <mergeCell ref="N3:O3"/>
    <mergeCell ref="P3:Q3"/>
    <mergeCell ref="R3:S3"/>
    <mergeCell ref="A33:A34"/>
    <mergeCell ref="B33:J33"/>
    <mergeCell ref="K33:S33"/>
    <mergeCell ref="E34:F34"/>
    <mergeCell ref="G34:H34"/>
    <mergeCell ref="I34:J34"/>
    <mergeCell ref="N34:O34"/>
    <mergeCell ref="P34:Q34"/>
    <mergeCell ref="R34:S34"/>
    <mergeCell ref="A65:A66"/>
    <mergeCell ref="B65:J65"/>
    <mergeCell ref="K65:S65"/>
    <mergeCell ref="E66:F66"/>
    <mergeCell ref="G66:H66"/>
    <mergeCell ref="I66:J66"/>
    <mergeCell ref="N66:O66"/>
    <mergeCell ref="P66:Q66"/>
    <mergeCell ref="R66:S66"/>
  </mergeCells>
  <phoneticPr fontId="11"/>
  <printOptions horizontalCentered="1"/>
  <pageMargins left="0.23622047244094491" right="0.23622047244094491" top="0.59055118110236227" bottom="0.70866141732283472" header="0.51181102362204722" footer="0.51181102362204722"/>
  <pageSetup paperSize="9" fitToWidth="0" fitToHeight="0" orientation="landscape" blackAndWhite="1" r:id="rId1"/>
  <rowBreaks count="4" manualBreakCount="4">
    <brk id="17" max="18" man="1"/>
    <brk id="32" max="18" man="1"/>
    <brk id="49" max="18" man="1"/>
    <brk id="64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view="pageBreakPreview" zoomScaleNormal="100" zoomScaleSheetLayoutView="100" workbookViewId="0">
      <selection activeCell="C17" sqref="C17"/>
    </sheetView>
  </sheetViews>
  <sheetFormatPr defaultColWidth="9" defaultRowHeight="18.75" x14ac:dyDescent="0.4"/>
  <cols>
    <col min="1" max="1" width="12.625" style="42" customWidth="1"/>
    <col min="2" max="3" width="10.625" style="43" customWidth="1"/>
    <col min="4" max="4" width="5.625" style="43" customWidth="1"/>
    <col min="5" max="5" width="10.625" style="43" customWidth="1"/>
    <col min="6" max="6" width="5.625" style="43" customWidth="1"/>
    <col min="7" max="8" width="10.625" style="43" customWidth="1"/>
    <col min="9" max="9" width="5.625" style="43" customWidth="1"/>
    <col min="10" max="10" width="10.625" style="43" customWidth="1"/>
    <col min="11" max="11" width="5.625" style="43" customWidth="1"/>
    <col min="12" max="12" width="2.625" style="43" customWidth="1"/>
    <col min="13" max="13" width="10.625" style="43" customWidth="1"/>
    <col min="14" max="14" width="2.625" style="43" customWidth="1"/>
    <col min="15" max="15" width="10.625" style="43" customWidth="1"/>
    <col min="16" max="16" width="5.625" style="43" customWidth="1"/>
    <col min="17" max="17" width="2.625" style="43" customWidth="1"/>
    <col min="18" max="18" width="10.625" style="43" customWidth="1"/>
    <col min="19" max="19" width="5.625" style="43" customWidth="1"/>
    <col min="20" max="16384" width="9" style="43"/>
  </cols>
  <sheetData>
    <row r="1" spans="1:19" s="174" customFormat="1" ht="37.5" customHeight="1" x14ac:dyDescent="0.4">
      <c r="A1" s="5" t="s">
        <v>78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/>
    </row>
    <row r="2" spans="1:19" s="9" customFormat="1" ht="15.95" customHeight="1" x14ac:dyDescent="0.4">
      <c r="A2" s="209" t="s">
        <v>2</v>
      </c>
      <c r="B2" s="211" t="s">
        <v>79</v>
      </c>
      <c r="C2" s="212"/>
      <c r="D2" s="212"/>
      <c r="E2" s="212"/>
      <c r="F2" s="212"/>
      <c r="G2" s="211" t="s">
        <v>80</v>
      </c>
      <c r="H2" s="212"/>
      <c r="I2" s="212"/>
      <c r="J2" s="212"/>
      <c r="K2" s="212"/>
      <c r="L2" s="211" t="s">
        <v>7</v>
      </c>
      <c r="M2" s="212"/>
      <c r="N2" s="212"/>
      <c r="O2" s="212"/>
      <c r="P2" s="212"/>
      <c r="Q2" s="212"/>
      <c r="R2" s="212"/>
      <c r="S2" s="214"/>
    </row>
    <row r="3" spans="1:19" s="9" customFormat="1" ht="15.95" customHeight="1" x14ac:dyDescent="0.4">
      <c r="A3" s="209"/>
      <c r="B3" s="215" t="s">
        <v>81</v>
      </c>
      <c r="C3" s="243" t="s">
        <v>82</v>
      </c>
      <c r="D3" s="245"/>
      <c r="E3" s="253" t="s">
        <v>83</v>
      </c>
      <c r="F3" s="254"/>
      <c r="G3" s="215" t="s">
        <v>81</v>
      </c>
      <c r="H3" s="243" t="s">
        <v>82</v>
      </c>
      <c r="I3" s="245"/>
      <c r="J3" s="253" t="s">
        <v>83</v>
      </c>
      <c r="K3" s="254"/>
      <c r="L3" s="240" t="s">
        <v>8</v>
      </c>
      <c r="M3" s="217"/>
      <c r="N3" s="243" t="s">
        <v>82</v>
      </c>
      <c r="O3" s="244"/>
      <c r="P3" s="245"/>
      <c r="Q3" s="246" t="s">
        <v>83</v>
      </c>
      <c r="R3" s="247"/>
      <c r="S3" s="248"/>
    </row>
    <row r="4" spans="1:19" s="9" customFormat="1" ht="15.95" customHeight="1" x14ac:dyDescent="0.4">
      <c r="A4" s="210"/>
      <c r="B4" s="216"/>
      <c r="C4" s="175" t="s">
        <v>84</v>
      </c>
      <c r="D4" s="176" t="s">
        <v>85</v>
      </c>
      <c r="E4" s="175" t="s">
        <v>86</v>
      </c>
      <c r="F4" s="176" t="s">
        <v>85</v>
      </c>
      <c r="G4" s="216"/>
      <c r="H4" s="175" t="s">
        <v>87</v>
      </c>
      <c r="I4" s="176" t="s">
        <v>85</v>
      </c>
      <c r="J4" s="175" t="s">
        <v>88</v>
      </c>
      <c r="K4" s="177" t="s">
        <v>85</v>
      </c>
      <c r="L4" s="241"/>
      <c r="M4" s="242"/>
      <c r="N4" s="249" t="s">
        <v>89</v>
      </c>
      <c r="O4" s="250"/>
      <c r="P4" s="178" t="s">
        <v>9</v>
      </c>
      <c r="Q4" s="251" t="s">
        <v>90</v>
      </c>
      <c r="R4" s="252"/>
      <c r="S4" s="179" t="s">
        <v>9</v>
      </c>
    </row>
    <row r="5" spans="1:19" s="13" customFormat="1" ht="9.75" customHeight="1" x14ac:dyDescent="0.15">
      <c r="A5" s="10"/>
      <c r="B5" s="180" t="s">
        <v>10</v>
      </c>
      <c r="C5" s="181" t="s">
        <v>10</v>
      </c>
      <c r="D5" s="182" t="s">
        <v>91</v>
      </c>
      <c r="E5" s="181" t="s">
        <v>10</v>
      </c>
      <c r="F5" s="182" t="s">
        <v>91</v>
      </c>
      <c r="G5" s="180" t="s">
        <v>10</v>
      </c>
      <c r="H5" s="181" t="s">
        <v>10</v>
      </c>
      <c r="I5" s="182" t="s">
        <v>91</v>
      </c>
      <c r="J5" s="181" t="s">
        <v>10</v>
      </c>
      <c r="K5" s="183" t="s">
        <v>91</v>
      </c>
      <c r="L5" s="184"/>
      <c r="M5" s="12" t="s">
        <v>10</v>
      </c>
      <c r="N5" s="181"/>
      <c r="O5" s="185" t="s">
        <v>10</v>
      </c>
      <c r="P5" s="182"/>
      <c r="Q5" s="181"/>
      <c r="R5" s="185" t="s">
        <v>10</v>
      </c>
      <c r="S5" s="186"/>
    </row>
    <row r="6" spans="1:19" s="9" customFormat="1" ht="34.5" customHeight="1" x14ac:dyDescent="0.4">
      <c r="A6" s="187" t="s">
        <v>92</v>
      </c>
      <c r="B6" s="17">
        <v>248389674</v>
      </c>
      <c r="C6" s="188">
        <v>7813831</v>
      </c>
      <c r="D6" s="189">
        <f>(C6/B6)*100</f>
        <v>3.1457954246519924</v>
      </c>
      <c r="E6" s="188">
        <f>B6-C6</f>
        <v>240575843</v>
      </c>
      <c r="F6" s="189">
        <f>(E6/B6)*100</f>
        <v>96.854204575348007</v>
      </c>
      <c r="G6" s="17">
        <v>245035414</v>
      </c>
      <c r="H6" s="188">
        <v>7862820</v>
      </c>
      <c r="I6" s="189">
        <f>(H6/G6)*100</f>
        <v>3.2088504562038529</v>
      </c>
      <c r="J6" s="188">
        <f>G6-H6</f>
        <v>237172594</v>
      </c>
      <c r="K6" s="189">
        <f>(J6/G6)*100</f>
        <v>96.791149543796152</v>
      </c>
      <c r="L6" s="190" t="str">
        <f>IF(B6-G6&lt;0,"△","")</f>
        <v/>
      </c>
      <c r="M6" s="18">
        <f>ABS(B6-G6)</f>
        <v>3354260</v>
      </c>
      <c r="N6" s="191" t="str">
        <f>IF(C6-H6&lt;0,"△","")</f>
        <v>△</v>
      </c>
      <c r="O6" s="192">
        <f>ABS(C6-H6)</f>
        <v>48989</v>
      </c>
      <c r="P6" s="193">
        <f>C6/H6</f>
        <v>0.99376953815552183</v>
      </c>
      <c r="Q6" s="191" t="str">
        <f>IF(E6-J6&lt;0,"△","")</f>
        <v/>
      </c>
      <c r="R6" s="192">
        <f>ABS(E6-J6)</f>
        <v>3403249</v>
      </c>
      <c r="S6" s="194">
        <f>E6/J6</f>
        <v>1.0143492506558325</v>
      </c>
    </row>
    <row r="7" spans="1:19" s="9" customFormat="1" ht="34.5" customHeight="1" x14ac:dyDescent="0.4">
      <c r="A7" s="22" t="s">
        <v>13</v>
      </c>
      <c r="B7" s="23">
        <v>27594328</v>
      </c>
      <c r="C7" s="18">
        <v>198873</v>
      </c>
      <c r="D7" s="189">
        <f>(C7/B7)*100</f>
        <v>0.72070245740356498</v>
      </c>
      <c r="E7" s="195">
        <v>27395455</v>
      </c>
      <c r="F7" s="189">
        <f>(E7/B7)*100</f>
        <v>99.279297542596439</v>
      </c>
      <c r="G7" s="23">
        <v>39225044</v>
      </c>
      <c r="H7" s="195">
        <v>228872</v>
      </c>
      <c r="I7" s="189">
        <f t="shared" ref="I7:I13" si="0">(H7/G7)*100</f>
        <v>0.58348436779318846</v>
      </c>
      <c r="J7" s="195">
        <v>38996172</v>
      </c>
      <c r="K7" s="189">
        <f t="shared" ref="K7:K13" si="1">(J7/G7)*100</f>
        <v>99.41651563220681</v>
      </c>
      <c r="L7" s="196" t="str">
        <f t="shared" ref="L7:L13" si="2">IF(B7-G7&lt;0,"△","")</f>
        <v>△</v>
      </c>
      <c r="M7" s="24">
        <f t="shared" ref="M7:M13" si="3">ABS(B7-G7)</f>
        <v>11630716</v>
      </c>
      <c r="N7" s="195" t="str">
        <f t="shared" ref="N7:N13" si="4">IF(C7-H7&lt;0,"△","")</f>
        <v>△</v>
      </c>
      <c r="O7" s="25">
        <f t="shared" ref="O7:O13" si="5">ABS(C7-H7)</f>
        <v>29999</v>
      </c>
      <c r="P7" s="197">
        <f t="shared" ref="P7:P13" si="6">C7/H7</f>
        <v>0.86892673634171069</v>
      </c>
      <c r="Q7" s="195" t="str">
        <f t="shared" ref="Q7:Q13" si="7">IF(E7-J7&lt;0,"△","")</f>
        <v>△</v>
      </c>
      <c r="R7" s="25">
        <f t="shared" ref="R7:R13" si="8">ABS(E7-J7)</f>
        <v>11600717</v>
      </c>
      <c r="S7" s="198">
        <f t="shared" ref="S7:S13" si="9">E7/J7</f>
        <v>0.70251651880087107</v>
      </c>
    </row>
    <row r="8" spans="1:19" s="9" customFormat="1" ht="34.5" customHeight="1" x14ac:dyDescent="0.4">
      <c r="A8" s="16" t="s">
        <v>14</v>
      </c>
      <c r="B8" s="23">
        <v>136105733</v>
      </c>
      <c r="C8" s="195">
        <v>13502840</v>
      </c>
      <c r="D8" s="189">
        <f t="shared" ref="D8:D13" si="10">(C8/B8)*100</f>
        <v>9.9208458764922121</v>
      </c>
      <c r="E8" s="195">
        <f t="shared" ref="E8:E11" si="11">B8-C8</f>
        <v>122602893</v>
      </c>
      <c r="F8" s="189">
        <f t="shared" ref="F8:F13" si="12">(E8/B8)*100</f>
        <v>90.079154123507791</v>
      </c>
      <c r="G8" s="23">
        <v>129194292</v>
      </c>
      <c r="H8" s="195">
        <v>13508552</v>
      </c>
      <c r="I8" s="189">
        <f t="shared" si="0"/>
        <v>10.455997545154704</v>
      </c>
      <c r="J8" s="195">
        <v>115685740</v>
      </c>
      <c r="K8" s="189">
        <f t="shared" si="1"/>
        <v>89.544002454845298</v>
      </c>
      <c r="L8" s="196" t="str">
        <f t="shared" si="2"/>
        <v/>
      </c>
      <c r="M8" s="24">
        <f t="shared" si="3"/>
        <v>6911441</v>
      </c>
      <c r="N8" s="195" t="str">
        <f t="shared" si="4"/>
        <v>△</v>
      </c>
      <c r="O8" s="25">
        <f>ABS(C8-H8)</f>
        <v>5712</v>
      </c>
      <c r="P8" s="197">
        <f t="shared" si="6"/>
        <v>0.99957715675225589</v>
      </c>
      <c r="Q8" s="195" t="str">
        <f t="shared" si="7"/>
        <v/>
      </c>
      <c r="R8" s="25">
        <f t="shared" si="8"/>
        <v>6917153</v>
      </c>
      <c r="S8" s="198">
        <f t="shared" si="9"/>
        <v>1.0597926157536788</v>
      </c>
    </row>
    <row r="9" spans="1:19" s="9" customFormat="1" ht="34.5" customHeight="1" x14ac:dyDescent="0.4">
      <c r="A9" s="187" t="s">
        <v>93</v>
      </c>
      <c r="B9" s="23">
        <v>6341256</v>
      </c>
      <c r="C9" s="195">
        <v>266210</v>
      </c>
      <c r="D9" s="189">
        <f t="shared" si="10"/>
        <v>4.1980642320701138</v>
      </c>
      <c r="E9" s="195">
        <f t="shared" si="11"/>
        <v>6075046</v>
      </c>
      <c r="F9" s="189">
        <f t="shared" si="12"/>
        <v>95.801935767929891</v>
      </c>
      <c r="G9" s="27">
        <v>5119786</v>
      </c>
      <c r="H9" s="195">
        <v>277209</v>
      </c>
      <c r="I9" s="189">
        <f t="shared" si="0"/>
        <v>5.4144645889496159</v>
      </c>
      <c r="J9" s="195">
        <v>4842577</v>
      </c>
      <c r="K9" s="189">
        <f t="shared" si="1"/>
        <v>94.585535411050387</v>
      </c>
      <c r="L9" s="199" t="str">
        <f t="shared" si="2"/>
        <v/>
      </c>
      <c r="M9" s="28">
        <f t="shared" si="3"/>
        <v>1221470</v>
      </c>
      <c r="N9" s="200" t="str">
        <f t="shared" si="4"/>
        <v>△</v>
      </c>
      <c r="O9" s="25">
        <f>ABS(C9-H9)</f>
        <v>10999</v>
      </c>
      <c r="P9" s="197">
        <f t="shared" si="6"/>
        <v>0.96032235605626082</v>
      </c>
      <c r="Q9" s="195" t="str">
        <f t="shared" si="7"/>
        <v/>
      </c>
      <c r="R9" s="25">
        <f t="shared" si="8"/>
        <v>1232469</v>
      </c>
      <c r="S9" s="198">
        <f t="shared" si="9"/>
        <v>1.2545068462514897</v>
      </c>
    </row>
    <row r="10" spans="1:19" s="9" customFormat="1" ht="34.5" customHeight="1" x14ac:dyDescent="0.4">
      <c r="A10" s="187" t="s">
        <v>94</v>
      </c>
      <c r="B10" s="23">
        <v>24505411</v>
      </c>
      <c r="C10" s="195">
        <v>13412978</v>
      </c>
      <c r="D10" s="189">
        <f t="shared" si="10"/>
        <v>54.734760416791218</v>
      </c>
      <c r="E10" s="195">
        <f t="shared" si="11"/>
        <v>11092433</v>
      </c>
      <c r="F10" s="189">
        <f t="shared" si="12"/>
        <v>45.265239583208789</v>
      </c>
      <c r="G10" s="23">
        <v>22755098</v>
      </c>
      <c r="H10" s="195">
        <v>13495434</v>
      </c>
      <c r="I10" s="189">
        <f t="shared" si="0"/>
        <v>59.307298962193002</v>
      </c>
      <c r="J10" s="195">
        <v>9259664</v>
      </c>
      <c r="K10" s="189">
        <f t="shared" si="1"/>
        <v>40.692701037806998</v>
      </c>
      <c r="L10" s="196" t="str">
        <f t="shared" si="2"/>
        <v/>
      </c>
      <c r="M10" s="24">
        <f t="shared" si="3"/>
        <v>1750313</v>
      </c>
      <c r="N10" s="195" t="str">
        <f t="shared" si="4"/>
        <v>△</v>
      </c>
      <c r="O10" s="25">
        <f t="shared" si="5"/>
        <v>82456</v>
      </c>
      <c r="P10" s="197">
        <f t="shared" si="6"/>
        <v>0.9938900816379822</v>
      </c>
      <c r="Q10" s="195" t="str">
        <f t="shared" si="7"/>
        <v/>
      </c>
      <c r="R10" s="25">
        <f t="shared" si="8"/>
        <v>1832769</v>
      </c>
      <c r="S10" s="198">
        <f t="shared" si="9"/>
        <v>1.1979304000663522</v>
      </c>
    </row>
    <row r="11" spans="1:19" s="9" customFormat="1" ht="34.5" customHeight="1" x14ac:dyDescent="0.4">
      <c r="A11" s="187" t="s">
        <v>95</v>
      </c>
      <c r="B11" s="23">
        <v>97613565</v>
      </c>
      <c r="C11" s="195">
        <v>9671485</v>
      </c>
      <c r="D11" s="189">
        <f t="shared" si="10"/>
        <v>9.9079313413048702</v>
      </c>
      <c r="E11" s="195">
        <f t="shared" si="11"/>
        <v>87942080</v>
      </c>
      <c r="F11" s="189">
        <f t="shared" si="12"/>
        <v>90.09206865869514</v>
      </c>
      <c r="G11" s="27">
        <v>93497345</v>
      </c>
      <c r="H11" s="195">
        <v>9531840</v>
      </c>
      <c r="I11" s="189">
        <f t="shared" si="0"/>
        <v>10.194770771298373</v>
      </c>
      <c r="J11" s="195">
        <v>83965505</v>
      </c>
      <c r="K11" s="189">
        <f t="shared" si="1"/>
        <v>89.805229228701634</v>
      </c>
      <c r="L11" s="199" t="str">
        <f t="shared" si="2"/>
        <v/>
      </c>
      <c r="M11" s="28">
        <f t="shared" si="3"/>
        <v>4116220</v>
      </c>
      <c r="N11" s="200" t="str">
        <f t="shared" si="4"/>
        <v/>
      </c>
      <c r="O11" s="25">
        <f t="shared" si="5"/>
        <v>139645</v>
      </c>
      <c r="P11" s="197">
        <f t="shared" si="6"/>
        <v>1.0146503718064928</v>
      </c>
      <c r="Q11" s="195" t="str">
        <f t="shared" si="7"/>
        <v/>
      </c>
      <c r="R11" s="25">
        <f t="shared" si="8"/>
        <v>3976575</v>
      </c>
      <c r="S11" s="198">
        <f t="shared" si="9"/>
        <v>1.0473596270277896</v>
      </c>
    </row>
    <row r="12" spans="1:19" s="9" customFormat="1" ht="34.5" customHeight="1" x14ac:dyDescent="0.4">
      <c r="A12" s="16" t="s">
        <v>18</v>
      </c>
      <c r="B12" s="23">
        <v>51301063</v>
      </c>
      <c r="C12" s="195">
        <f>19265692-55941</f>
        <v>19209751</v>
      </c>
      <c r="D12" s="189">
        <f t="shared" si="10"/>
        <v>37.445132472206275</v>
      </c>
      <c r="E12" s="195">
        <f>B12-C12</f>
        <v>32091312</v>
      </c>
      <c r="F12" s="189">
        <f t="shared" si="12"/>
        <v>62.554867527793725</v>
      </c>
      <c r="G12" s="23">
        <v>49345421</v>
      </c>
      <c r="H12" s="195">
        <v>18856687</v>
      </c>
      <c r="I12" s="189">
        <f t="shared" si="0"/>
        <v>38.21365107007599</v>
      </c>
      <c r="J12" s="195">
        <v>30488734</v>
      </c>
      <c r="K12" s="189">
        <f t="shared" si="1"/>
        <v>61.786348929924017</v>
      </c>
      <c r="L12" s="196" t="str">
        <f t="shared" si="2"/>
        <v/>
      </c>
      <c r="M12" s="24">
        <f t="shared" si="3"/>
        <v>1955642</v>
      </c>
      <c r="N12" s="195" t="str">
        <f t="shared" si="4"/>
        <v/>
      </c>
      <c r="O12" s="25">
        <f t="shared" si="5"/>
        <v>353064</v>
      </c>
      <c r="P12" s="197">
        <f t="shared" si="6"/>
        <v>1.0187235435365714</v>
      </c>
      <c r="Q12" s="195" t="str">
        <f t="shared" si="7"/>
        <v/>
      </c>
      <c r="R12" s="25">
        <f t="shared" si="8"/>
        <v>1602578</v>
      </c>
      <c r="S12" s="198">
        <f t="shared" si="9"/>
        <v>1.0525629565333872</v>
      </c>
    </row>
    <row r="13" spans="1:19" s="9" customFormat="1" ht="34.5" customHeight="1" x14ac:dyDescent="0.4">
      <c r="A13" s="16" t="s">
        <v>19</v>
      </c>
      <c r="B13" s="23">
        <f>SUM(B6:B12)</f>
        <v>591851030</v>
      </c>
      <c r="C13" s="195">
        <f>SUM(C6:C12)</f>
        <v>64075968</v>
      </c>
      <c r="D13" s="189">
        <f t="shared" si="10"/>
        <v>10.826367574286387</v>
      </c>
      <c r="E13" s="195">
        <f>SUM(E6:E12)</f>
        <v>527775062</v>
      </c>
      <c r="F13" s="189">
        <f t="shared" si="12"/>
        <v>89.173632425713606</v>
      </c>
      <c r="G13" s="23">
        <f>SUM(G6:G12)</f>
        <v>584172400</v>
      </c>
      <c r="H13" s="195">
        <f>SUM(H6:H12)</f>
        <v>63761414</v>
      </c>
      <c r="I13" s="189">
        <f t="shared" si="0"/>
        <v>10.914828225366348</v>
      </c>
      <c r="J13" s="195">
        <f>SUM(J6:J12)</f>
        <v>520410986</v>
      </c>
      <c r="K13" s="189">
        <f t="shared" si="1"/>
        <v>89.08517177463365</v>
      </c>
      <c r="L13" s="196" t="str">
        <f t="shared" si="2"/>
        <v/>
      </c>
      <c r="M13" s="24">
        <f t="shared" si="3"/>
        <v>7678630</v>
      </c>
      <c r="N13" s="195" t="str">
        <f t="shared" si="4"/>
        <v/>
      </c>
      <c r="O13" s="25">
        <f t="shared" si="5"/>
        <v>314554</v>
      </c>
      <c r="P13" s="197">
        <f t="shared" si="6"/>
        <v>1.0049332971191636</v>
      </c>
      <c r="Q13" s="195" t="str">
        <f t="shared" si="7"/>
        <v/>
      </c>
      <c r="R13" s="25">
        <f t="shared" si="8"/>
        <v>7364076</v>
      </c>
      <c r="S13" s="198">
        <f t="shared" si="9"/>
        <v>1.0141505006583393</v>
      </c>
    </row>
    <row r="14" spans="1:19" s="9" customFormat="1" ht="34.5" customHeight="1" x14ac:dyDescent="0.4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5"/>
    </row>
    <row r="15" spans="1:19" s="9" customFormat="1" ht="34.5" customHeight="1" x14ac:dyDescent="0.4">
      <c r="A15" s="32"/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2"/>
    </row>
    <row r="16" spans="1:19" s="9" customFormat="1" ht="34.5" customHeight="1" x14ac:dyDescent="0.4">
      <c r="A16" s="32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2"/>
    </row>
    <row r="17" spans="1:19" s="9" customFormat="1" ht="34.5" customHeight="1" x14ac:dyDescent="0.4">
      <c r="A17" s="203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2"/>
    </row>
    <row r="18" spans="1:19" s="167" customFormat="1" ht="34.5" customHeight="1" thickBot="1" x14ac:dyDescent="0.45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9"/>
    </row>
    <row r="19" spans="1:19" s="41" customFormat="1" ht="12" x14ac:dyDescent="0.4">
      <c r="A19" s="40"/>
    </row>
    <row r="20" spans="1:19" s="41" customFormat="1" ht="12" x14ac:dyDescent="0.4">
      <c r="A20" s="40"/>
    </row>
    <row r="21" spans="1:19" s="41" customFormat="1" ht="12" x14ac:dyDescent="0.4">
      <c r="A21" s="40"/>
    </row>
    <row r="22" spans="1:19" s="41" customFormat="1" ht="12" x14ac:dyDescent="0.4">
      <c r="A22" s="40"/>
    </row>
    <row r="23" spans="1:19" s="41" customFormat="1" ht="12" x14ac:dyDescent="0.4">
      <c r="A23" s="40"/>
    </row>
    <row r="24" spans="1:19" s="41" customFormat="1" ht="12" x14ac:dyDescent="0.4">
      <c r="A24" s="40"/>
    </row>
    <row r="25" spans="1:19" s="41" customFormat="1" ht="12" x14ac:dyDescent="0.4">
      <c r="A25" s="40"/>
    </row>
    <row r="26" spans="1:19" s="41" customFormat="1" ht="12" x14ac:dyDescent="0.4">
      <c r="A26" s="40"/>
    </row>
    <row r="27" spans="1:19" s="41" customFormat="1" ht="12" x14ac:dyDescent="0.4">
      <c r="A27" s="40"/>
    </row>
    <row r="28" spans="1:19" s="41" customFormat="1" ht="12" x14ac:dyDescent="0.4">
      <c r="A28" s="40"/>
    </row>
    <row r="29" spans="1:19" s="41" customFormat="1" ht="12" x14ac:dyDescent="0.4">
      <c r="A29" s="40"/>
    </row>
    <row r="30" spans="1:19" s="41" customFormat="1" ht="12" x14ac:dyDescent="0.4">
      <c r="A30" s="40"/>
    </row>
    <row r="31" spans="1:19" s="41" customFormat="1" ht="12" x14ac:dyDescent="0.4">
      <c r="A31" s="40"/>
    </row>
    <row r="32" spans="1:19" s="41" customFormat="1" ht="12" x14ac:dyDescent="0.4">
      <c r="A32" s="40"/>
    </row>
    <row r="33" spans="1:1" s="41" customFormat="1" ht="12" x14ac:dyDescent="0.4">
      <c r="A33" s="40"/>
    </row>
    <row r="34" spans="1:1" s="41" customFormat="1" ht="12" x14ac:dyDescent="0.4">
      <c r="A34" s="40"/>
    </row>
    <row r="35" spans="1:1" s="41" customFormat="1" ht="12" x14ac:dyDescent="0.4">
      <c r="A35" s="40"/>
    </row>
    <row r="36" spans="1:1" s="41" customFormat="1" ht="12" x14ac:dyDescent="0.4">
      <c r="A36" s="40"/>
    </row>
    <row r="37" spans="1:1" s="41" customFormat="1" ht="12" x14ac:dyDescent="0.4">
      <c r="A37" s="40"/>
    </row>
    <row r="38" spans="1:1" s="41" customFormat="1" ht="12" x14ac:dyDescent="0.4">
      <c r="A38" s="40"/>
    </row>
  </sheetData>
  <mergeCells count="15">
    <mergeCell ref="A2:A4"/>
    <mergeCell ref="B2:F2"/>
    <mergeCell ref="G2:K2"/>
    <mergeCell ref="L2:S2"/>
    <mergeCell ref="B3:B4"/>
    <mergeCell ref="C3:D3"/>
    <mergeCell ref="E3:F3"/>
    <mergeCell ref="G3:G4"/>
    <mergeCell ref="H3:I3"/>
    <mergeCell ref="J3:K3"/>
    <mergeCell ref="L3:M4"/>
    <mergeCell ref="N3:P3"/>
    <mergeCell ref="Q3:S3"/>
    <mergeCell ref="N4:O4"/>
    <mergeCell ref="Q4:R4"/>
  </mergeCells>
  <phoneticPr fontId="11"/>
  <printOptions horizontalCentered="1"/>
  <pageMargins left="0.23622047244094491" right="0.23622047244094491" top="0.59055118110236227" bottom="0.70866141732283472" header="0.51181102362204722" footer="0.51181102362204722"/>
  <pageSetup paperSize="9" scale="96" fitToHeight="0" orientation="landscape" blackAndWhite="1" r:id="rId1"/>
  <rowBreaks count="1" manualBreakCount="1">
    <brk id="18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予算概要((1)予算額)</vt:lpstr>
      <vt:lpstr>予算概要((2)予算概要)</vt:lpstr>
      <vt:lpstr>予算概要((3)人件費、物件費の割合)</vt:lpstr>
      <vt:lpstr>'予算概要((1)予算額)'!Print_Area</vt:lpstr>
      <vt:lpstr>'予算概要((2)予算概要)'!Print_Area</vt:lpstr>
      <vt:lpstr>'予算概要((3)人件費、物件費の割合)'!Print_Area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2023-01-29T23:25:08Z</dcterms:created>
  <dcterms:modified xsi:type="dcterms:W3CDTF">2023-01-31T01:01:30Z</dcterms:modified>
</cp:coreProperties>
</file>