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2_給付費・向上支援費\003_処遇改善\01_処遇改善\010_新制度_2015(H27)から\01　積算表\2019_積算表\020_処遇1積算表\"/>
    </mc:Choice>
  </mc:AlternateContent>
  <bookViews>
    <workbookView xWindow="0" yWindow="0" windowWidth="15345" windowHeight="3825" tabRatio="670"/>
  </bookViews>
  <sheets>
    <sheet name="積算表（教育）" sheetId="1" r:id="rId1"/>
    <sheet name="加算区分" sheetId="2" r:id="rId2"/>
    <sheet name="こども園 本単価表（教育）" sheetId="3" r:id="rId3"/>
    <sheet name="こども園 本単価表②（教育）" sheetId="4" r:id="rId4"/>
    <sheet name="積算表（保育）" sheetId="5" r:id="rId5"/>
    <sheet name="保育単価表（保育）" sheetId="6" r:id="rId6"/>
    <sheet name="保育単価表②（保育）" sheetId="7" r:id="rId7"/>
  </sheets>
  <externalReferences>
    <externalReference r:id="rId8"/>
    <externalReference r:id="rId9"/>
  </externalReferences>
  <definedNames>
    <definedName name="_Fill" localSheetId="1" hidden="1">#REF!</definedName>
    <definedName name="_Fill" hidden="1">#REF!</definedName>
    <definedName name="_xlnm._FilterDatabase" localSheetId="2" hidden="1">'こども園 本単価表（教育）'!$B$4:$BQ$6</definedName>
    <definedName name="_xlnm._FilterDatabase" localSheetId="5" hidden="1">'保育単価表（保育）'!$B$7:$CE$78</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2">'こども園 本単価表（教育）'!$A$1:$BT$40</definedName>
    <definedName name="_xlnm.Print_Area" localSheetId="3">'こども園 本単価表②（教育）'!$A$1:$W$55</definedName>
    <definedName name="_xlnm.Print_Area" localSheetId="0">'積算表（教育）'!$A$1:$AF$56</definedName>
    <definedName name="_xlnm.Print_Area" localSheetId="4">'積算表（保育）'!$A$1:$AF$60</definedName>
    <definedName name="_xlnm.Print_Area" localSheetId="5">'保育単価表（保育）'!$A$1:$BO$78</definedName>
    <definedName name="_xlnm.Print_Area" localSheetId="6">'保育単価表②（保育）'!$A$1:$W$40</definedName>
    <definedName name="_xlnm.Print_Titles" localSheetId="2">'こども園 本単価表（教育）'!$B:$E,'こども園 本単価表（教育）'!$1:$6</definedName>
    <definedName name="_xlnm.Print_Titles" localSheetId="5">'保育単価表（保育）'!$B:$E,'保育単価表（保育）'!$1:$6</definedName>
    <definedName name="引上率">[1]単価引上率!$B$2</definedName>
    <definedName name="教育単価表">'こども園 本単価表（教育）'!$A$6:$BT$40</definedName>
    <definedName name="教育定員">'積算表（教育）'!$AO$2:$AP$19</definedName>
    <definedName name="教育定員Ⅱ">'積算表（教育）'!#REF!</definedName>
    <definedName name="単価表">'[2]幼稚園 単価表'!$A$6:$AS$40</definedName>
    <definedName name="平均勤続年数">加算区分!$B$3:$F$14</definedName>
    <definedName name="保育単価表">'保育単価表（保育）'!$A$6:$BO$78</definedName>
    <definedName name="保育定員">'積算表（保育）'!$AO$2:$AP$20</definedName>
    <definedName name="保育定員Ⅱ">'積算表（保育）'!#REF!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6" i="1" l="1"/>
  <c r="U41" i="5" l="1"/>
  <c r="W41" i="5"/>
  <c r="Y41" i="5"/>
  <c r="AA41" i="5"/>
  <c r="AC41" i="5"/>
  <c r="AE41" i="5"/>
  <c r="S41" i="5"/>
  <c r="Q41" i="5"/>
  <c r="O41" i="5"/>
  <c r="M41" i="5"/>
  <c r="U42" i="1"/>
  <c r="M39" i="5"/>
  <c r="U38" i="1"/>
  <c r="M50" i="1"/>
  <c r="U40" i="1" l="1"/>
  <c r="M46" i="1"/>
  <c r="K38" i="5" l="1"/>
  <c r="K42" i="5"/>
  <c r="U34" i="1" l="1"/>
  <c r="U33" i="1"/>
  <c r="AC55" i="5" l="1"/>
  <c r="U55" i="5"/>
  <c r="Q55" i="5"/>
  <c r="M47" i="5" l="1"/>
  <c r="K32" i="5"/>
  <c r="V21" i="5"/>
  <c r="G21" i="5"/>
  <c r="G16" i="5"/>
  <c r="M49" i="1"/>
  <c r="M48" i="1"/>
  <c r="M47" i="1"/>
  <c r="AC1" i="5" l="1"/>
  <c r="R54" i="5" s="1"/>
  <c r="V7" i="5"/>
  <c r="V6" i="5"/>
  <c r="V4" i="5"/>
  <c r="V54" i="5" s="1"/>
  <c r="V3" i="5"/>
  <c r="AC40" i="1" l="1"/>
  <c r="Y40" i="1"/>
  <c r="AC56" i="5" l="1"/>
  <c r="U56" i="5"/>
  <c r="Q56" i="5"/>
  <c r="Q21" i="5" l="1"/>
  <c r="M59" i="5" s="1"/>
  <c r="M25" i="5" s="1"/>
  <c r="L21" i="5"/>
  <c r="M58" i="5" s="1"/>
  <c r="Q21" i="1"/>
  <c r="L21" i="1"/>
  <c r="M57" i="5" l="1"/>
  <c r="K40" i="5" l="1"/>
  <c r="K33" i="5"/>
  <c r="M48" i="5"/>
  <c r="AA40" i="5" l="1"/>
  <c r="S40" i="5"/>
  <c r="AC40" i="5"/>
  <c r="U40" i="5"/>
  <c r="M40" i="5"/>
  <c r="W40" i="5"/>
  <c r="AE40" i="5"/>
  <c r="O40" i="5"/>
  <c r="Y40" i="5"/>
  <c r="Q40" i="5"/>
  <c r="Y43" i="1"/>
  <c r="AC43" i="1"/>
  <c r="U43" i="1"/>
  <c r="AC38" i="1"/>
  <c r="Y38" i="1"/>
  <c r="AC37" i="1"/>
  <c r="Y37" i="1"/>
  <c r="U37" i="1"/>
  <c r="Y32" i="1" l="1"/>
  <c r="U32" i="1"/>
  <c r="AC31" i="1"/>
  <c r="Y31" i="1"/>
  <c r="U31" i="1"/>
  <c r="U30" i="1"/>
  <c r="U29" i="1"/>
  <c r="AA16" i="5" l="1"/>
  <c r="AU9" i="5" s="1"/>
  <c r="U1" i="5"/>
  <c r="M32" i="5" l="1"/>
  <c r="O32" i="5"/>
  <c r="AU6" i="5"/>
  <c r="AU7" i="5"/>
  <c r="AU8" i="5"/>
  <c r="AU4" i="5"/>
  <c r="U39" i="5" l="1"/>
  <c r="AC39" i="5"/>
  <c r="W39" i="5"/>
  <c r="AE39" i="5"/>
  <c r="Q39" i="5"/>
  <c r="Y39" i="5"/>
  <c r="O39" i="5"/>
  <c r="S39" i="5"/>
  <c r="AA39" i="5"/>
  <c r="M34" i="5"/>
  <c r="M35" i="5" s="1"/>
  <c r="M36" i="5"/>
  <c r="O42" i="5"/>
  <c r="W42" i="5"/>
  <c r="AE42" i="5"/>
  <c r="Q36" i="5"/>
  <c r="Y36" i="5"/>
  <c r="O36" i="5"/>
  <c r="Q42" i="5"/>
  <c r="Y42" i="5"/>
  <c r="M42" i="5"/>
  <c r="S36" i="5"/>
  <c r="AA36" i="5"/>
  <c r="AC36" i="5"/>
  <c r="S42" i="5"/>
  <c r="AA42" i="5"/>
  <c r="U36" i="5"/>
  <c r="U42" i="5"/>
  <c r="AC42" i="5"/>
  <c r="W36" i="5"/>
  <c r="AE36" i="5"/>
  <c r="O38" i="5"/>
  <c r="O46" i="5" s="1"/>
  <c r="O37" i="5"/>
  <c r="O45" i="5" s="1"/>
  <c r="M37" i="5"/>
  <c r="M45" i="5" s="1"/>
  <c r="M38" i="5"/>
  <c r="M46" i="5" s="1"/>
  <c r="U34" i="5"/>
  <c r="AC34" i="5"/>
  <c r="S34" i="5"/>
  <c r="W34" i="5"/>
  <c r="AE34" i="5"/>
  <c r="Q34" i="5"/>
  <c r="Y34" i="5"/>
  <c r="O34" i="5"/>
  <c r="O35" i="5" s="1"/>
  <c r="AC32" i="5"/>
  <c r="AA34" i="5"/>
  <c r="AE32" i="5"/>
  <c r="S32" i="5"/>
  <c r="Q32" i="5"/>
  <c r="W32" i="5"/>
  <c r="U32" i="5"/>
  <c r="AA33" i="5"/>
  <c r="Y32" i="5"/>
  <c r="Y33" i="5"/>
  <c r="AA32" i="5"/>
  <c r="AE44" i="5" l="1"/>
  <c r="O44" i="5"/>
  <c r="O49" i="5" s="1"/>
  <c r="O50" i="5" s="1"/>
  <c r="AC44" i="5"/>
  <c r="U44" i="5"/>
  <c r="W44" i="5"/>
  <c r="S44" i="5"/>
  <c r="Q44" i="5"/>
  <c r="M44" i="5"/>
  <c r="M49" i="5" s="1"/>
  <c r="M50" i="5" s="1"/>
  <c r="AA38" i="5"/>
  <c r="AA46" i="5" s="1"/>
  <c r="AA37" i="5"/>
  <c r="AA45" i="5" s="1"/>
  <c r="W38" i="5"/>
  <c r="W46" i="5" s="1"/>
  <c r="W37" i="5"/>
  <c r="W45" i="5" s="1"/>
  <c r="AA44" i="5"/>
  <c r="AE38" i="5"/>
  <c r="AE46" i="5" s="1"/>
  <c r="AE37" i="5"/>
  <c r="AE45" i="5" s="1"/>
  <c r="Q35" i="5"/>
  <c r="Q38" i="5"/>
  <c r="Q46" i="5" s="1"/>
  <c r="Q37" i="5"/>
  <c r="Q45" i="5" s="1"/>
  <c r="U37" i="5"/>
  <c r="U45" i="5" s="1"/>
  <c r="U38" i="5"/>
  <c r="U46" i="5" s="1"/>
  <c r="Y38" i="5"/>
  <c r="Y46" i="5" s="1"/>
  <c r="Y37" i="5"/>
  <c r="Y45" i="5" s="1"/>
  <c r="S38" i="5"/>
  <c r="S46" i="5" s="1"/>
  <c r="S37" i="5"/>
  <c r="S45" i="5" s="1"/>
  <c r="AC37" i="5"/>
  <c r="AC45" i="5" s="1"/>
  <c r="AC38" i="5"/>
  <c r="AC46" i="5" s="1"/>
  <c r="Y44" i="5"/>
  <c r="U35" i="5"/>
  <c r="U49" i="5" s="1"/>
  <c r="U50" i="5" s="1"/>
  <c r="AE35" i="5"/>
  <c r="AE49" i="5" s="1"/>
  <c r="AE50" i="5" s="1"/>
  <c r="S35" i="5"/>
  <c r="S49" i="5" s="1"/>
  <c r="S50" i="5" s="1"/>
  <c r="W35" i="5"/>
  <c r="Y35" i="5"/>
  <c r="AC35" i="5"/>
  <c r="AA35" i="5"/>
  <c r="AC49" i="5" l="1"/>
  <c r="AC50" i="5" s="1"/>
  <c r="W49" i="5"/>
  <c r="W50" i="5" s="1"/>
  <c r="Y49" i="5"/>
  <c r="Y50" i="5" s="1"/>
  <c r="Q49" i="5"/>
  <c r="Q50" i="5" s="1"/>
  <c r="AA49" i="5"/>
  <c r="AA50" i="5" s="1"/>
  <c r="F14" i="2"/>
  <c r="F13" i="2"/>
  <c r="F12" i="2"/>
  <c r="F11" i="2"/>
  <c r="F10" i="2"/>
  <c r="F9" i="2"/>
  <c r="F8" i="2"/>
  <c r="F7" i="2"/>
  <c r="F6" i="2"/>
  <c r="F5" i="2"/>
  <c r="F4" i="2"/>
  <c r="F3" i="2"/>
  <c r="AC30" i="1"/>
  <c r="Y30" i="1"/>
  <c r="AC29" i="1"/>
  <c r="Y29" i="1"/>
  <c r="AA16" i="1"/>
  <c r="AU7" i="1" s="1"/>
  <c r="U1" i="1"/>
  <c r="M53" i="5" l="1"/>
  <c r="M24" i="5" s="1"/>
  <c r="M23" i="5" s="1"/>
  <c r="M52" i="5"/>
  <c r="AU4" i="1"/>
  <c r="AU8" i="1"/>
  <c r="AU9" i="1"/>
  <c r="AU6" i="1"/>
  <c r="AC35" i="1" l="1"/>
  <c r="Y35" i="1"/>
  <c r="U35" i="1"/>
  <c r="U39" i="1" s="1"/>
  <c r="U51" i="1" s="1"/>
  <c r="U52" i="1" s="1"/>
  <c r="M51" i="5"/>
  <c r="Y36" i="1"/>
  <c r="AC36" i="1"/>
  <c r="AC39" i="1" s="1"/>
  <c r="AC51" i="1" s="1"/>
  <c r="AC52" i="1" s="1"/>
  <c r="U41" i="1"/>
  <c r="U45" i="1" s="1"/>
  <c r="AC42" i="1"/>
  <c r="Y41" i="1"/>
  <c r="Y42" i="1"/>
  <c r="AC41" i="1"/>
  <c r="Y39" i="1" l="1"/>
  <c r="Y51" i="1" s="1"/>
  <c r="Y52" i="1" s="1"/>
  <c r="Y45" i="1"/>
  <c r="AC45" i="1"/>
  <c r="M55" i="1" l="1"/>
  <c r="M23" i="1" s="1"/>
  <c r="M54" i="1"/>
  <c r="M53" i="1" l="1"/>
</calcChain>
</file>

<file path=xl/sharedStrings.xml><?xml version="1.0" encoding="utf-8"?>
<sst xmlns="http://schemas.openxmlformats.org/spreadsheetml/2006/main" count="2146" uniqueCount="532">
  <si>
    <t>区</t>
    <rPh sb="0" eb="1">
      <t>ク</t>
    </rPh>
    <phoneticPr fontId="4"/>
  </si>
  <si>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</si>
  <si>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</si>
  <si>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</si>
  <si>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４歳以上児</t>
    <rPh sb="1" eb="4">
      <t>サイイジョウ</t>
    </rPh>
    <rPh sb="4" eb="5">
      <t>ジ</t>
    </rPh>
    <phoneticPr fontId="8"/>
  </si>
  <si>
    <t>施設・事業所名</t>
    <rPh sb="0" eb="2">
      <t>シセツ</t>
    </rPh>
    <rPh sb="3" eb="6">
      <t>ジギョウショ</t>
    </rPh>
    <rPh sb="6" eb="7">
      <t>メイ</t>
    </rPh>
    <phoneticPr fontId="8"/>
  </si>
  <si>
    <t>３歳児</t>
    <rPh sb="1" eb="3">
      <t>サイジ</t>
    </rPh>
    <phoneticPr fontId="8"/>
  </si>
  <si>
    <t>担当者名</t>
    <rPh sb="0" eb="3">
      <t>タントウシャ</t>
    </rPh>
    <rPh sb="3" eb="4">
      <t>メイ</t>
    </rPh>
    <phoneticPr fontId="4"/>
  </si>
  <si>
    <t>２歳児</t>
    <rPh sb="1" eb="2">
      <t>サイ</t>
    </rPh>
    <rPh sb="2" eb="3">
      <t>ジ</t>
    </rPh>
    <phoneticPr fontId="8"/>
  </si>
  <si>
    <t>電話番号</t>
    <rPh sb="0" eb="2">
      <t>デンワ</t>
    </rPh>
    <rPh sb="2" eb="4">
      <t>バンゴウ</t>
    </rPh>
    <phoneticPr fontId="4"/>
  </si>
  <si>
    <t>１歳児</t>
    <rPh sb="1" eb="2">
      <t>サイ</t>
    </rPh>
    <rPh sb="2" eb="3">
      <t>ジ</t>
    </rPh>
    <phoneticPr fontId="8"/>
  </si>
  <si>
    <t>乳児</t>
    <rPh sb="0" eb="2">
      <t>ニュウジ</t>
    </rPh>
    <phoneticPr fontId="8"/>
  </si>
  <si>
    <t>※黄欄には加算見込額が表示されます。賃金改善計画書に加算見込額の数字をそのまま記入してください。</t>
    <phoneticPr fontId="4"/>
  </si>
  <si>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4"/>
  </si>
  <si>
    <t>定員区分</t>
    <rPh sb="0" eb="2">
      <t>テイイン</t>
    </rPh>
    <rPh sb="2" eb="4">
      <t>クブン</t>
    </rPh>
    <phoneticPr fontId="8"/>
  </si>
  <si>
    <t>実施月数
（通常12月）</t>
    <phoneticPr fontId="4"/>
  </si>
  <si>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</si>
  <si>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</si>
  <si>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</si>
  <si>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処遇改善等加算Ⅰ</t>
    <rPh sb="0" eb="2">
      <t>ショグウ</t>
    </rPh>
    <rPh sb="2" eb="4">
      <t>カイゼン</t>
    </rPh>
    <rPh sb="4" eb="5">
      <t>トウ</t>
    </rPh>
    <rPh sb="5" eb="7">
      <t>カサン</t>
    </rPh>
    <phoneticPr fontId="1"/>
  </si>
  <si>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</si>
  <si>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</si>
  <si>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</si>
  <si>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満３歳児</t>
    <rPh sb="0" eb="1">
      <t>マン</t>
    </rPh>
    <rPh sb="2" eb="4">
      <t>サイジ</t>
    </rPh>
    <phoneticPr fontId="8"/>
  </si>
  <si>
    <t>３歳児</t>
    <rPh sb="1" eb="2">
      <t>サイ</t>
    </rPh>
    <rPh sb="2" eb="3">
      <t>ジ</t>
    </rPh>
    <phoneticPr fontId="8"/>
  </si>
  <si>
    <t>４歳以上児</t>
    <rPh sb="1" eb="2">
      <t>サイ</t>
    </rPh>
    <rPh sb="2" eb="4">
      <t>イジョウ</t>
    </rPh>
    <rPh sb="4" eb="5">
      <t>ジ</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</si>
  <si>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</si>
  <si>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</si>
  <si>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</si>
  <si>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</si>
  <si>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</si>
  <si>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副園長・教頭配置加算</t>
    <rPh sb="0" eb="3">
      <t>フクエンチョウ</t>
    </rPh>
    <rPh sb="4" eb="6">
      <t>キョウトウ</t>
    </rPh>
    <rPh sb="6" eb="8">
      <t>ハイチ</t>
    </rPh>
    <rPh sb="8" eb="10">
      <t>カサン</t>
    </rPh>
    <phoneticPr fontId="8"/>
  </si>
  <si>
    <t>３歳児配置改善加算</t>
    <rPh sb="1" eb="2">
      <t>サイ</t>
    </rPh>
    <rPh sb="2" eb="3">
      <t>ジ</t>
    </rPh>
    <rPh sb="3" eb="5">
      <t>ハイチ</t>
    </rPh>
    <rPh sb="5" eb="7">
      <t>カイゼン</t>
    </rPh>
    <rPh sb="7" eb="9">
      <t>カサン</t>
    </rPh>
    <phoneticPr fontId="8"/>
  </si>
  <si>
    <t>満３歳児対応加配加算
（３歳児配置加算無し）</t>
    <rPh sb="0" eb="1">
      <t>マン</t>
    </rPh>
    <rPh sb="2" eb="4">
      <t>サイジ</t>
    </rPh>
    <rPh sb="4" eb="6">
      <t>タイオウ</t>
    </rPh>
    <rPh sb="6" eb="8">
      <t>カハイ</t>
    </rPh>
    <rPh sb="8" eb="10">
      <t>カサン</t>
    </rPh>
    <rPh sb="13" eb="15">
      <t>サイジ</t>
    </rPh>
    <rPh sb="15" eb="17">
      <t>ハイチ</t>
    </rPh>
    <rPh sb="17" eb="19">
      <t>カサン</t>
    </rPh>
    <rPh sb="19" eb="20">
      <t>ナ</t>
    </rPh>
    <phoneticPr fontId="1"/>
  </si>
  <si>
    <t>満３歳児対応加配加算
（３歳児配置加算有り）</t>
    <rPh sb="0" eb="1">
      <t>マン</t>
    </rPh>
    <rPh sb="2" eb="4">
      <t>サイジ</t>
    </rPh>
    <rPh sb="4" eb="6">
      <t>タイオウ</t>
    </rPh>
    <rPh sb="6" eb="8">
      <t>カハイ</t>
    </rPh>
    <rPh sb="8" eb="10">
      <t>カサン</t>
    </rPh>
    <rPh sb="13" eb="15">
      <t>サイジ</t>
    </rPh>
    <rPh sb="15" eb="17">
      <t>ハイチ</t>
    </rPh>
    <rPh sb="17" eb="19">
      <t>カサン</t>
    </rPh>
    <rPh sb="19" eb="20">
      <t>ア</t>
    </rPh>
    <phoneticPr fontId="1"/>
  </si>
  <si>
    <t>チーム保育加配加算</t>
    <rPh sb="3" eb="5">
      <t>ホイク</t>
    </rPh>
    <rPh sb="5" eb="7">
      <t>カハイ</t>
    </rPh>
    <rPh sb="7" eb="9">
      <t>カサン</t>
    </rPh>
    <phoneticPr fontId="5"/>
  </si>
  <si>
    <t>通園送迎加算</t>
    <rPh sb="0" eb="2">
      <t>ツウエン</t>
    </rPh>
    <rPh sb="2" eb="4">
      <t>ソウゲイ</t>
    </rPh>
    <rPh sb="4" eb="6">
      <t>カサン</t>
    </rPh>
    <phoneticPr fontId="1"/>
  </si>
  <si>
    <t>給食実施加算</t>
    <rPh sb="0" eb="2">
      <t>キュウショク</t>
    </rPh>
    <rPh sb="2" eb="4">
      <t>ジッシ</t>
    </rPh>
    <rPh sb="4" eb="6">
      <t>カサン</t>
    </rPh>
    <phoneticPr fontId="1"/>
  </si>
  <si>
    <t>②合計</t>
    <rPh sb="1" eb="3">
      <t>ゴウケイ</t>
    </rPh>
    <phoneticPr fontId="4"/>
  </si>
  <si>
    <t>加減調整部分③</t>
    <rPh sb="0" eb="2">
      <t>カゲン</t>
    </rPh>
    <rPh sb="2" eb="4">
      <t>チョウセイ</t>
    </rPh>
    <rPh sb="4" eb="6">
      <t>ブブン</t>
    </rPh>
    <phoneticPr fontId="4"/>
  </si>
  <si>
    <t>年齢別配置基準を下回る場合</t>
    <rPh sb="0" eb="2">
      <t>ネンレイ</t>
    </rPh>
    <rPh sb="2" eb="3">
      <t>ベツ</t>
    </rPh>
    <rPh sb="3" eb="5">
      <t>ハイチ</t>
    </rPh>
    <rPh sb="5" eb="7">
      <t>キジュン</t>
    </rPh>
    <rPh sb="8" eb="10">
      <t>シタマワ</t>
    </rPh>
    <rPh sb="11" eb="13">
      <t>バアイ</t>
    </rPh>
    <phoneticPr fontId="1"/>
  </si>
  <si>
    <t>定員を恒常的に超過する場合</t>
    <rPh sb="0" eb="2">
      <t>テイイン</t>
    </rPh>
    <rPh sb="3" eb="6">
      <t>コウジョウテキ</t>
    </rPh>
    <rPh sb="7" eb="9">
      <t>チョウカ</t>
    </rPh>
    <rPh sb="11" eb="13">
      <t>バアイ</t>
    </rPh>
    <phoneticPr fontId="8"/>
  </si>
  <si>
    <t>―</t>
  </si>
  <si>
    <t>③合計</t>
    <rPh sb="1" eb="3">
      <t>ゴウケイ</t>
    </rPh>
    <phoneticPr fontId="4"/>
  </si>
  <si>
    <t>特定加算④</t>
    <rPh sb="0" eb="2">
      <t>トクテイ</t>
    </rPh>
    <rPh sb="2" eb="4">
      <t>カサン</t>
    </rPh>
    <phoneticPr fontId="8"/>
  </si>
  <si>
    <t>療育支援加算</t>
    <rPh sb="0" eb="2">
      <t>リョウイク</t>
    </rPh>
    <rPh sb="2" eb="4">
      <t>シエン</t>
    </rPh>
    <rPh sb="4" eb="6">
      <t>カサン</t>
    </rPh>
    <phoneticPr fontId="1"/>
  </si>
  <si>
    <t>事務負担対応加配加算</t>
    <rPh sb="0" eb="2">
      <t>ジム</t>
    </rPh>
    <rPh sb="2" eb="4">
      <t>フタン</t>
    </rPh>
    <rPh sb="4" eb="6">
      <t>タイオウ</t>
    </rPh>
    <rPh sb="6" eb="8">
      <t>カハイ</t>
    </rPh>
    <rPh sb="8" eb="10">
      <t>カサン</t>
    </rPh>
    <phoneticPr fontId="8"/>
  </si>
  <si>
    <t>④合計</t>
    <rPh sb="1" eb="3">
      <t>ゴウケイ</t>
    </rPh>
    <phoneticPr fontId="4"/>
  </si>
  <si>
    <t>処遇改善等加算の単価の合計額(②+④)</t>
    <rPh sb="0" eb="2">
      <t>ショグウ</t>
    </rPh>
    <rPh sb="2" eb="4">
      <t>カイゼン</t>
    </rPh>
    <rPh sb="4" eb="5">
      <t>トウ</t>
    </rPh>
    <rPh sb="5" eb="7">
      <t>カサン</t>
    </rPh>
    <rPh sb="8" eb="10">
      <t>タンカ</t>
    </rPh>
    <rPh sb="11" eb="13">
      <t>ゴウケイ</t>
    </rPh>
    <rPh sb="13" eb="14">
      <t>ガク</t>
    </rPh>
    <phoneticPr fontId="4"/>
  </si>
  <si>
    <t>⑤</t>
    <phoneticPr fontId="4"/>
  </si>
  <si>
    <t>平均利用子ども数①×⑤</t>
    <rPh sb="0" eb="2">
      <t>ヘイキン</t>
    </rPh>
    <rPh sb="2" eb="4">
      <t>リヨウ</t>
    </rPh>
    <rPh sb="4" eb="5">
      <t>コ</t>
    </rPh>
    <rPh sb="7" eb="8">
      <t>スウ</t>
    </rPh>
    <phoneticPr fontId="4"/>
  </si>
  <si>
    <t>合計額（年額）</t>
    <rPh sb="0" eb="2">
      <t>ゴウケイ</t>
    </rPh>
    <rPh sb="2" eb="3">
      <t>ガク</t>
    </rPh>
    <rPh sb="4" eb="6">
      <t>ネンガク</t>
    </rPh>
    <phoneticPr fontId="4"/>
  </si>
  <si>
    <t>基礎分（②+③+④）</t>
    <rPh sb="0" eb="2">
      <t>キソ</t>
    </rPh>
    <rPh sb="2" eb="3">
      <t>ブン</t>
    </rPh>
    <phoneticPr fontId="4"/>
  </si>
  <si>
    <t>賃金改善要件分（②+③+④）</t>
    <rPh sb="0" eb="2">
      <t>チンギン</t>
    </rPh>
    <rPh sb="2" eb="4">
      <t>カイゼン</t>
    </rPh>
    <rPh sb="4" eb="6">
      <t>ヨウケン</t>
    </rPh>
    <rPh sb="6" eb="7">
      <t>ブン</t>
    </rPh>
    <phoneticPr fontId="4"/>
  </si>
  <si>
    <t>職員一人当たりの
平均勤続年数</t>
    <phoneticPr fontId="8"/>
  </si>
  <si>
    <t>賃金改善要件分</t>
    <rPh sb="0" eb="2">
      <t>チンギン</t>
    </rPh>
    <rPh sb="2" eb="4">
      <t>カイゼン</t>
    </rPh>
    <rPh sb="4" eb="6">
      <t>ヨウケン</t>
    </rPh>
    <rPh sb="6" eb="7">
      <t>ブン</t>
    </rPh>
    <phoneticPr fontId="4"/>
  </si>
  <si>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</si>
  <si>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</si>
  <si>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</si>
  <si>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</si>
  <si>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</si>
  <si>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</si>
  <si>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</si>
  <si>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</si>
  <si>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</si>
  <si>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</si>
  <si>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</si>
  <si>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</si>
  <si>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１１年以上１２年未満</t>
    <phoneticPr fontId="8"/>
  </si>
  <si>
    <t>地域
区分</t>
    <rPh sb="0" eb="2">
      <t>チイキ</t>
    </rPh>
    <rPh sb="3" eb="5">
      <t>クブン</t>
    </rPh>
    <phoneticPr fontId="8"/>
  </si>
  <si>
    <t>認定
区分</t>
    <rPh sb="0" eb="2">
      <t>ニンテイ</t>
    </rPh>
    <rPh sb="3" eb="5">
      <t>クブン</t>
    </rPh>
    <phoneticPr fontId="5"/>
  </si>
  <si>
    <t>年齢区分</t>
    <rPh sb="0" eb="2">
      <t>ネンレイ</t>
    </rPh>
    <rPh sb="2" eb="4">
      <t>クブン</t>
    </rPh>
    <phoneticPr fontId="8"/>
  </si>
  <si>
    <t>基本分単価</t>
    <rPh sb="0" eb="2">
      <t>キホン</t>
    </rPh>
    <rPh sb="2" eb="3">
      <t>ブン</t>
    </rPh>
    <rPh sb="3" eb="4">
      <t>タン</t>
    </rPh>
    <rPh sb="4" eb="5">
      <t>アタイ</t>
    </rPh>
    <phoneticPr fontId="8"/>
  </si>
  <si>
    <t>処遇改善等加算Ⅰ</t>
    <phoneticPr fontId="1"/>
  </si>
  <si>
    <t>副園長・教頭配置加算</t>
    <rPh sb="0" eb="3">
      <t>フクエンチョウ</t>
    </rPh>
    <rPh sb="4" eb="6">
      <t>キョウトウ</t>
    </rPh>
    <rPh sb="6" eb="8">
      <t>ハイチ</t>
    </rPh>
    <rPh sb="8" eb="10">
      <t>カサン</t>
    </rPh>
    <phoneticPr fontId="5"/>
  </si>
  <si>
    <r>
      <t xml:space="preserve">学級編制調整加配加算
</t>
    </r>
    <r>
      <rPr>
        <sz val="7"/>
        <rFont val="HGｺﾞｼｯｸM"/>
        <family val="3"/>
        <charset val="128"/>
      </rPr>
      <t>※1号･2号の利用定員の合計が
36人以上300人以下の場合に加算</t>
    </r>
    <rPh sb="0" eb="2">
      <t>ガッキュウ</t>
    </rPh>
    <rPh sb="2" eb="4">
      <t>ヘンセイ</t>
    </rPh>
    <rPh sb="4" eb="6">
      <t>チョウセイ</t>
    </rPh>
    <rPh sb="6" eb="8">
      <t>カハイ</t>
    </rPh>
    <rPh sb="8" eb="10">
      <t>カサン</t>
    </rPh>
    <phoneticPr fontId="5"/>
  </si>
  <si>
    <t>３歳児配置改善加算</t>
    <rPh sb="1" eb="3">
      <t>サイジ</t>
    </rPh>
    <rPh sb="3" eb="5">
      <t>ハイチ</t>
    </rPh>
    <rPh sb="5" eb="7">
      <t>カイゼン</t>
    </rPh>
    <rPh sb="7" eb="9">
      <t>カサン</t>
    </rPh>
    <phoneticPr fontId="5"/>
  </si>
  <si>
    <t>満３歳児対応加配加算
(3歳児配置改善加算無し)</t>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ナ</t>
    </rPh>
    <rPh sb="22" eb="23">
      <t>ヨウナ</t>
    </rPh>
    <phoneticPr fontId="5"/>
  </si>
  <si>
    <t>満３歳児対応加配加算
(3歳児配置改善加算有り)</t>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ア</t>
    </rPh>
    <phoneticPr fontId="5"/>
  </si>
  <si>
    <t>チーム保育加配加算
※加配1人当たり単価</t>
    <rPh sb="3" eb="5">
      <t>ホイク</t>
    </rPh>
    <rPh sb="5" eb="7">
      <t>カハイ</t>
    </rPh>
    <rPh sb="7" eb="9">
      <t>カサン</t>
    </rPh>
    <phoneticPr fontId="5"/>
  </si>
  <si>
    <t>通園送迎加算</t>
    <rPh sb="0" eb="2">
      <t>ツウエン</t>
    </rPh>
    <rPh sb="2" eb="4">
      <t>ソウゲイ</t>
    </rPh>
    <rPh sb="4" eb="6">
      <t>カサン</t>
    </rPh>
    <phoneticPr fontId="5"/>
  </si>
  <si>
    <t>給食実施加算</t>
    <rPh sb="0" eb="2">
      <t>キュウショク</t>
    </rPh>
    <rPh sb="2" eb="4">
      <t>ジッシ</t>
    </rPh>
    <rPh sb="4" eb="6">
      <t>カサン</t>
    </rPh>
    <phoneticPr fontId="5"/>
  </si>
  <si>
    <r>
      <t xml:space="preserve">外部監査費
加算
</t>
    </r>
    <r>
      <rPr>
        <sz val="6"/>
        <rFont val="HGｺﾞｼｯｸM"/>
        <family val="3"/>
        <charset val="128"/>
      </rPr>
      <t>※認定こども園全体の利用定員の区分に応じて加算
※3月分の単価に加算</t>
    </r>
    <rPh sb="0" eb="2">
      <t>ガイブ</t>
    </rPh>
    <rPh sb="2" eb="4">
      <t>カンサ</t>
    </rPh>
    <rPh sb="4" eb="5">
      <t>ヒ</t>
    </rPh>
    <rPh sb="6" eb="8">
      <t>カサン</t>
    </rPh>
    <rPh sb="24" eb="26">
      <t>クブン</t>
    </rPh>
    <rPh sb="27" eb="28">
      <t>オウ</t>
    </rPh>
    <rPh sb="30" eb="32">
      <t>カサン</t>
    </rPh>
    <phoneticPr fontId="5"/>
  </si>
  <si>
    <t>減価償却費
加算</t>
    <rPh sb="0" eb="2">
      <t>ゲンカ</t>
    </rPh>
    <rPh sb="2" eb="5">
      <t>ショウキャクヒ</t>
    </rPh>
    <rPh sb="6" eb="8">
      <t>カサン</t>
    </rPh>
    <phoneticPr fontId="5"/>
  </si>
  <si>
    <t>賃借料
加算</t>
    <rPh sb="0" eb="3">
      <t>チンシャクリョウ</t>
    </rPh>
    <rPh sb="4" eb="6">
      <t>カサン</t>
    </rPh>
    <phoneticPr fontId="5"/>
  </si>
  <si>
    <t>事務職員雇上費
加算</t>
    <rPh sb="0" eb="2">
      <t>ジム</t>
    </rPh>
    <rPh sb="2" eb="4">
      <t>ショクイン</t>
    </rPh>
    <rPh sb="4" eb="5">
      <t>ヤト</t>
    </rPh>
    <rPh sb="5" eb="6">
      <t>ア</t>
    </rPh>
    <rPh sb="6" eb="7">
      <t>ヒ</t>
    </rPh>
    <rPh sb="8" eb="10">
      <t>カサン</t>
    </rPh>
    <phoneticPr fontId="5"/>
  </si>
  <si>
    <t>主幹教諭等の専任化により子育て支援の取り組みを実施していない場合</t>
    <rPh sb="0" eb="2">
      <t>シュカン</t>
    </rPh>
    <rPh sb="2" eb="5">
      <t>キョウユナド</t>
    </rPh>
    <rPh sb="6" eb="8">
      <t>センニン</t>
    </rPh>
    <rPh sb="8" eb="9">
      <t>カ</t>
    </rPh>
    <rPh sb="12" eb="14">
      <t>コソダ</t>
    </rPh>
    <rPh sb="15" eb="17">
      <t>シエン</t>
    </rPh>
    <rPh sb="18" eb="19">
      <t>ト</t>
    </rPh>
    <rPh sb="20" eb="21">
      <t>ク</t>
    </rPh>
    <rPh sb="23" eb="25">
      <t>ジッシ</t>
    </rPh>
    <rPh sb="30" eb="32">
      <t>バアイ</t>
    </rPh>
    <phoneticPr fontId="5"/>
  </si>
  <si>
    <t>年齢別配置基準を
下回る場合</t>
    <rPh sb="0" eb="2">
      <t>ネンレイ</t>
    </rPh>
    <rPh sb="2" eb="3">
      <t>ベツ</t>
    </rPh>
    <rPh sb="3" eb="5">
      <t>ハイチ</t>
    </rPh>
    <rPh sb="5" eb="7">
      <t>キジュン</t>
    </rPh>
    <rPh sb="9" eb="11">
      <t>シタマワ</t>
    </rPh>
    <rPh sb="12" eb="14">
      <t>バアイ</t>
    </rPh>
    <phoneticPr fontId="5"/>
  </si>
  <si>
    <t>配置基準上求められる
職員資格を有しない場合</t>
    <rPh sb="0" eb="2">
      <t>ハイチ</t>
    </rPh>
    <rPh sb="2" eb="4">
      <t>キジュン</t>
    </rPh>
    <rPh sb="4" eb="5">
      <t>ジョウ</t>
    </rPh>
    <rPh sb="5" eb="6">
      <t>モト</t>
    </rPh>
    <rPh sb="11" eb="13">
      <t>ショクイン</t>
    </rPh>
    <rPh sb="13" eb="15">
      <t>シカク</t>
    </rPh>
    <rPh sb="16" eb="17">
      <t>ユウ</t>
    </rPh>
    <rPh sb="20" eb="22">
      <t>バアイ</t>
    </rPh>
    <phoneticPr fontId="5"/>
  </si>
  <si>
    <t>施設長に係る経過措置が
適用される場合</t>
    <rPh sb="0" eb="3">
      <t>シセツチョウ</t>
    </rPh>
    <rPh sb="4" eb="5">
      <t>カカ</t>
    </rPh>
    <rPh sb="6" eb="8">
      <t>ケイカ</t>
    </rPh>
    <rPh sb="8" eb="10">
      <t>ソチ</t>
    </rPh>
    <rPh sb="12" eb="14">
      <t>テキヨウ</t>
    </rPh>
    <rPh sb="17" eb="19">
      <t>バアイ</t>
    </rPh>
    <phoneticPr fontId="5"/>
  </si>
  <si>
    <t>定員を恒常的に超過する場合</t>
    <phoneticPr fontId="5"/>
  </si>
  <si>
    <t>処遇改善等
加算Ⅰ</t>
    <phoneticPr fontId="5"/>
  </si>
  <si>
    <t>処遇改善等加算Ⅰ</t>
    <phoneticPr fontId="1"/>
  </si>
  <si>
    <t>（注）</t>
    <phoneticPr fontId="5"/>
  </si>
  <si>
    <t>（注）</t>
    <rPh sb="0" eb="3">
      <t>チュウ</t>
    </rPh>
    <phoneticPr fontId="8"/>
  </si>
  <si>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</si>
  <si>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</si>
  <si>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</si>
  <si>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</si>
  <si>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</si>
  <si>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</si>
  <si>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</si>
  <si>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</si>
  <si>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</si>
  <si>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</si>
  <si>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</si>
  <si>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</si>
  <si>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</si>
  <si>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</si>
  <si>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</si>
  <si>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</si>
  <si>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</si>
  <si>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</si>
  <si>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</si>
  <si>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</si>
  <si>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　15人
　　まで</t>
    <rPh sb="3" eb="4">
      <t>ニン</t>
    </rPh>
    <phoneticPr fontId="8"/>
  </si>
  <si>
    <t>1号</t>
    <rPh sb="1" eb="2">
      <t>ゴウ</t>
    </rPh>
    <phoneticPr fontId="5"/>
  </si>
  <si>
    <t>×加算率</t>
    <rPh sb="1" eb="4">
      <t>カサンリツ</t>
    </rPh>
    <phoneticPr fontId="5"/>
  </si>
  <si>
    <t>＋</t>
  </si>
  <si>
    <t/>
  </si>
  <si>
    <t xml:space="preserve"> 　　 ～　15人</t>
    <rPh sb="8" eb="9">
      <t>ニン</t>
    </rPh>
    <phoneticPr fontId="5"/>
  </si>
  <si>
    <t>標　準</t>
    <rPh sb="0" eb="1">
      <t>シルベ</t>
    </rPh>
    <rPh sb="2" eb="3">
      <t>ジュン</t>
    </rPh>
    <phoneticPr fontId="5"/>
  </si>
  <si>
    <t>都市部</t>
    <rPh sb="0" eb="3">
      <t>トシブ</t>
    </rPh>
    <phoneticPr fontId="5"/>
  </si>
  <si>
    <t>　16人
　　から
　25人
　　まで</t>
    <rPh sb="3" eb="4">
      <t>ニン</t>
    </rPh>
    <rPh sb="13" eb="14">
      <t>ニン</t>
    </rPh>
    <phoneticPr fontId="8"/>
  </si>
  <si>
    <t>＋</t>
    <phoneticPr fontId="5"/>
  </si>
  <si>
    <t xml:space="preserve">  16人～　25人</t>
    <rPh sb="4" eb="5">
      <t>ニン</t>
    </rPh>
    <rPh sb="9" eb="10">
      <t>ニン</t>
    </rPh>
    <phoneticPr fontId="5"/>
  </si>
  <si>
    <t>　26人
　　から
　35人
　　まで</t>
    <rPh sb="3" eb="4">
      <t>ニン</t>
    </rPh>
    <rPh sb="13" eb="14">
      <t>ニン</t>
    </rPh>
    <phoneticPr fontId="8"/>
  </si>
  <si>
    <t xml:space="preserve">  26人～　35人</t>
    <rPh sb="4" eb="5">
      <t>ニン</t>
    </rPh>
    <rPh sb="9" eb="10">
      <t>ニン</t>
    </rPh>
    <phoneticPr fontId="5"/>
  </si>
  <si>
    <t>　36人
　　から
　45人
　　まで</t>
    <rPh sb="3" eb="4">
      <t>ニン</t>
    </rPh>
    <rPh sb="13" eb="14">
      <t>ニン</t>
    </rPh>
    <phoneticPr fontId="8"/>
  </si>
  <si>
    <t xml:space="preserve">  36人～　45人</t>
    <rPh sb="4" eb="5">
      <t>ニン</t>
    </rPh>
    <rPh sb="9" eb="10">
      <t>ニン</t>
    </rPh>
    <phoneticPr fontId="5"/>
  </si>
  <si>
    <t>　46人
　　から
　60人
　　まで</t>
    <rPh sb="3" eb="4">
      <t>ニン</t>
    </rPh>
    <rPh sb="13" eb="14">
      <t>ニン</t>
    </rPh>
    <phoneticPr fontId="8"/>
  </si>
  <si>
    <t xml:space="preserve">  46人～　60人</t>
    <rPh sb="4" eb="5">
      <t>ニン</t>
    </rPh>
    <rPh sb="9" eb="10">
      <t>ニン</t>
    </rPh>
    <phoneticPr fontId="5"/>
  </si>
  <si>
    <t>　61人
　　から
　75人
　　まで</t>
    <rPh sb="3" eb="4">
      <t>ニン</t>
    </rPh>
    <rPh sb="13" eb="14">
      <t>ニン</t>
    </rPh>
    <phoneticPr fontId="8"/>
  </si>
  <si>
    <t xml:space="preserve">  61人～　75人</t>
    <rPh sb="4" eb="5">
      <t>ニン</t>
    </rPh>
    <rPh sb="9" eb="10">
      <t>ニン</t>
    </rPh>
    <phoneticPr fontId="5"/>
  </si>
  <si>
    <t>　76人
　　から
　90人
　　まで</t>
    <rPh sb="3" eb="4">
      <t>ニン</t>
    </rPh>
    <rPh sb="13" eb="14">
      <t>ニン</t>
    </rPh>
    <phoneticPr fontId="8"/>
  </si>
  <si>
    <t xml:space="preserve">  76人～　90人</t>
    <rPh sb="4" eb="5">
      <t>ニン</t>
    </rPh>
    <rPh sb="9" eb="10">
      <t>ニン</t>
    </rPh>
    <phoneticPr fontId="5"/>
  </si>
  <si>
    <t>　91人
　　から
　105人
　　まで</t>
    <rPh sb="3" eb="4">
      <t>ニン</t>
    </rPh>
    <rPh sb="14" eb="15">
      <t>ニン</t>
    </rPh>
    <phoneticPr fontId="8"/>
  </si>
  <si>
    <t xml:space="preserve">  91人～ 105人</t>
    <rPh sb="4" eb="5">
      <t>ニン</t>
    </rPh>
    <rPh sb="10" eb="11">
      <t>ニン</t>
    </rPh>
    <phoneticPr fontId="5"/>
  </si>
  <si>
    <t>　106人
　　から
　120人
　　まで</t>
    <rPh sb="4" eb="5">
      <t>ニン</t>
    </rPh>
    <rPh sb="15" eb="16">
      <t>ニン</t>
    </rPh>
    <phoneticPr fontId="8"/>
  </si>
  <si>
    <t xml:space="preserve"> 106人～ 120人</t>
    <rPh sb="4" eb="5">
      <t>ニン</t>
    </rPh>
    <rPh sb="10" eb="11">
      <t>ニン</t>
    </rPh>
    <phoneticPr fontId="5"/>
  </si>
  <si>
    <t>　121人
　　から
　135人
　　まで</t>
    <rPh sb="4" eb="5">
      <t>ニン</t>
    </rPh>
    <rPh sb="15" eb="16">
      <t>ニン</t>
    </rPh>
    <phoneticPr fontId="8"/>
  </si>
  <si>
    <t xml:space="preserve"> 121人～ 135人</t>
    <rPh sb="4" eb="5">
      <t>ニン</t>
    </rPh>
    <rPh sb="10" eb="11">
      <t>ニン</t>
    </rPh>
    <phoneticPr fontId="5"/>
  </si>
  <si>
    <t>　136人
　　から
　150人
　　まで</t>
    <rPh sb="4" eb="5">
      <t>ニン</t>
    </rPh>
    <rPh sb="15" eb="16">
      <t>ニン</t>
    </rPh>
    <phoneticPr fontId="8"/>
  </si>
  <si>
    <t xml:space="preserve"> 136人～ 150人</t>
    <rPh sb="4" eb="5">
      <t>ニン</t>
    </rPh>
    <rPh sb="10" eb="11">
      <t>ニン</t>
    </rPh>
    <phoneticPr fontId="5"/>
  </si>
  <si>
    <t>　151人
　　から
　180人
　　まで</t>
    <rPh sb="4" eb="5">
      <t>ニン</t>
    </rPh>
    <rPh sb="15" eb="16">
      <t>ニン</t>
    </rPh>
    <phoneticPr fontId="8"/>
  </si>
  <si>
    <t xml:space="preserve"> 151人～ 180人</t>
    <rPh sb="4" eb="5">
      <t>ニン</t>
    </rPh>
    <rPh sb="10" eb="11">
      <t>ニン</t>
    </rPh>
    <phoneticPr fontId="5"/>
  </si>
  <si>
    <t>　181人
　　から
　210人
　　まで</t>
    <rPh sb="4" eb="5">
      <t>ニン</t>
    </rPh>
    <rPh sb="15" eb="16">
      <t>ニン</t>
    </rPh>
    <phoneticPr fontId="8"/>
  </si>
  <si>
    <t xml:space="preserve"> 181人～ 210人</t>
    <rPh sb="4" eb="5">
      <t>ニン</t>
    </rPh>
    <rPh sb="10" eb="11">
      <t>ニン</t>
    </rPh>
    <phoneticPr fontId="5"/>
  </si>
  <si>
    <t>　211人
　　から
　240人
　　まで</t>
    <rPh sb="4" eb="5">
      <t>ニン</t>
    </rPh>
    <rPh sb="15" eb="16">
      <t>ニン</t>
    </rPh>
    <phoneticPr fontId="8"/>
  </si>
  <si>
    <t xml:space="preserve"> 211人～ 240人</t>
    <rPh sb="4" eb="5">
      <t>ニン</t>
    </rPh>
    <rPh sb="10" eb="11">
      <t>ニン</t>
    </rPh>
    <phoneticPr fontId="5"/>
  </si>
  <si>
    <t>　241人
　　から
　270人
　　まで</t>
    <rPh sb="4" eb="5">
      <t>ニン</t>
    </rPh>
    <rPh sb="15" eb="16">
      <t>ニン</t>
    </rPh>
    <phoneticPr fontId="8"/>
  </si>
  <si>
    <t xml:space="preserve"> 241人～ 270人</t>
    <rPh sb="4" eb="5">
      <t>ニン</t>
    </rPh>
    <rPh sb="10" eb="11">
      <t>ニン</t>
    </rPh>
    <phoneticPr fontId="5"/>
  </si>
  <si>
    <t>　271人
　　から
　300人
　　まで</t>
    <rPh sb="4" eb="5">
      <t>ニン</t>
    </rPh>
    <rPh sb="15" eb="16">
      <t>ニン</t>
    </rPh>
    <phoneticPr fontId="8"/>
  </si>
  <si>
    <t xml:space="preserve"> 271人～ 300人</t>
    <rPh sb="4" eb="5">
      <t>ニン</t>
    </rPh>
    <rPh sb="10" eb="11">
      <t>ニン</t>
    </rPh>
    <phoneticPr fontId="5"/>
  </si>
  <si>
    <t>　301人
　　以上</t>
    <phoneticPr fontId="8"/>
  </si>
  <si>
    <t xml:space="preserve"> 301人～</t>
    <rPh sb="4" eb="5">
      <t>ニン</t>
    </rPh>
    <phoneticPr fontId="5"/>
  </si>
  <si>
    <t>16/100
地域</t>
    <phoneticPr fontId="8"/>
  </si>
  <si>
    <t>61人
～
75人</t>
    <rPh sb="2" eb="3">
      <t>ニン</t>
    </rPh>
    <rPh sb="8" eb="9">
      <t>ニン</t>
    </rPh>
    <phoneticPr fontId="5"/>
  </si>
  <si>
    <t>76人
～
90人</t>
    <rPh sb="2" eb="3">
      <t>ニン</t>
    </rPh>
    <rPh sb="8" eb="9">
      <t>ニン</t>
    </rPh>
    <phoneticPr fontId="5"/>
  </si>
  <si>
    <t>91人
～
105人</t>
    <rPh sb="2" eb="3">
      <t>ニン</t>
    </rPh>
    <rPh sb="9" eb="10">
      <t>ニン</t>
    </rPh>
    <phoneticPr fontId="5"/>
  </si>
  <si>
    <t>106人
～
120人</t>
    <rPh sb="3" eb="4">
      <t>ニン</t>
    </rPh>
    <rPh sb="10" eb="11">
      <t>ニン</t>
    </rPh>
    <phoneticPr fontId="5"/>
  </si>
  <si>
    <t>加算部分２</t>
    <rPh sb="0" eb="2">
      <t>カサン</t>
    </rPh>
    <rPh sb="2" eb="4">
      <t>ブブン</t>
    </rPh>
    <phoneticPr fontId="5"/>
  </si>
  <si>
    <t>主幹教諭等専任加算</t>
    <rPh sb="0" eb="2">
      <t>シュカン</t>
    </rPh>
    <rPh sb="2" eb="4">
      <t>キョウユ</t>
    </rPh>
    <rPh sb="4" eb="5">
      <t>トウ</t>
    </rPh>
    <rPh sb="5" eb="7">
      <t>センニン</t>
    </rPh>
    <rPh sb="7" eb="9">
      <t>カサン</t>
    </rPh>
    <phoneticPr fontId="5"/>
  </si>
  <si>
    <t>⑯</t>
    <phoneticPr fontId="5"/>
  </si>
  <si>
    <t>基本額</t>
    <phoneticPr fontId="8"/>
  </si>
  <si>
    <t>処遇改善等加算</t>
    <rPh sb="0" eb="2">
      <t>ショグウ</t>
    </rPh>
    <rPh sb="2" eb="4">
      <t>カイゼン</t>
    </rPh>
    <rPh sb="4" eb="5">
      <t>トウ</t>
    </rPh>
    <rPh sb="5" eb="7">
      <t>カサン</t>
    </rPh>
    <phoneticPr fontId="8"/>
  </si>
  <si>
    <t>※各月初日の利用子どもの単価に加算</t>
    <phoneticPr fontId="5"/>
  </si>
  <si>
    <t>（</t>
    <phoneticPr fontId="8"/>
  </si>
  <si>
    <t>＋</t>
    <phoneticPr fontId="8"/>
  </si>
  <si>
    <t>）</t>
    <phoneticPr fontId="8"/>
  </si>
  <si>
    <t>÷各月初日の利用子ども数</t>
    <phoneticPr fontId="8"/>
  </si>
  <si>
    <t>療育支援加算</t>
    <rPh sb="0" eb="2">
      <t>リョウイク</t>
    </rPh>
    <rPh sb="2" eb="4">
      <t>シエン</t>
    </rPh>
    <rPh sb="4" eb="6">
      <t>カサン</t>
    </rPh>
    <phoneticPr fontId="8"/>
  </si>
  <si>
    <t>⑳</t>
    <phoneticPr fontId="8"/>
  </si>
  <si>
    <t>Ａ</t>
    <phoneticPr fontId="8"/>
  </si>
  <si>
    <t>※以下の区分に応じて、各月初日の利用子どもの単価に加算
　Ａ：特別児童扶養手当支給対象児童受入施設
　Ｂ：それ以外の障害児受入施設</t>
    <rPh sb="1" eb="3">
      <t>イカ</t>
    </rPh>
    <rPh sb="4" eb="6">
      <t>クブン</t>
    </rPh>
    <rPh sb="7" eb="8">
      <t>オウ</t>
    </rPh>
    <rPh sb="11" eb="13">
      <t>カクツキ</t>
    </rPh>
    <rPh sb="13" eb="15">
      <t>ショニチ</t>
    </rPh>
    <rPh sb="16" eb="18">
      <t>リヨウ</t>
    </rPh>
    <rPh sb="18" eb="19">
      <t>コ</t>
    </rPh>
    <rPh sb="22" eb="24">
      <t>タンカ</t>
    </rPh>
    <rPh sb="25" eb="27">
      <t>カサン</t>
    </rPh>
    <phoneticPr fontId="8"/>
  </si>
  <si>
    <t>Ｂ</t>
    <phoneticPr fontId="8"/>
  </si>
  <si>
    <t>事務職員配置加算</t>
    <rPh sb="0" eb="2">
      <t>ジム</t>
    </rPh>
    <rPh sb="2" eb="4">
      <t>ショクイン</t>
    </rPh>
    <rPh sb="4" eb="6">
      <t>ハイチ</t>
    </rPh>
    <rPh sb="6" eb="8">
      <t>カサン</t>
    </rPh>
    <phoneticPr fontId="5"/>
  </si>
  <si>
    <t>㉑</t>
    <phoneticPr fontId="8"/>
  </si>
  <si>
    <t>※認定こども園全体（１号～３号）の利用定員が９１人以上の場合に各月初日の利用子どもの単価に加算</t>
    <rPh sb="1" eb="3">
      <t>ニンテイ</t>
    </rPh>
    <rPh sb="6" eb="7">
      <t>エン</t>
    </rPh>
    <rPh sb="7" eb="9">
      <t>ゼンタイ</t>
    </rPh>
    <rPh sb="11" eb="12">
      <t>ゴウ</t>
    </rPh>
    <rPh sb="14" eb="15">
      <t>ゴウ</t>
    </rPh>
    <rPh sb="17" eb="19">
      <t>リヨウ</t>
    </rPh>
    <rPh sb="19" eb="21">
      <t>テイイン</t>
    </rPh>
    <rPh sb="24" eb="25">
      <t>ニン</t>
    </rPh>
    <rPh sb="25" eb="27">
      <t>イジョウ</t>
    </rPh>
    <rPh sb="28" eb="30">
      <t>バアイ</t>
    </rPh>
    <phoneticPr fontId="5"/>
  </si>
  <si>
    <t>指導充実加配加算</t>
    <rPh sb="0" eb="2">
      <t>シドウ</t>
    </rPh>
    <rPh sb="2" eb="4">
      <t>ジュウジツ</t>
    </rPh>
    <rPh sb="4" eb="6">
      <t>カハイ</t>
    </rPh>
    <rPh sb="6" eb="8">
      <t>カサン</t>
    </rPh>
    <phoneticPr fontId="5"/>
  </si>
  <si>
    <t>㉒</t>
  </si>
  <si>
    <t>事務負担対応加配加算</t>
    <rPh sb="0" eb="2">
      <t>ジム</t>
    </rPh>
    <rPh sb="2" eb="4">
      <t>フタン</t>
    </rPh>
    <rPh sb="4" eb="6">
      <t>タイオウ</t>
    </rPh>
    <rPh sb="6" eb="8">
      <t>カハイ</t>
    </rPh>
    <rPh sb="8" eb="10">
      <t>カサン</t>
    </rPh>
    <phoneticPr fontId="5"/>
  </si>
  <si>
    <t>㉓</t>
  </si>
  <si>
    <t>）</t>
    <phoneticPr fontId="8"/>
  </si>
  <si>
    <t>処遇改善等加算Ⅱ</t>
    <phoneticPr fontId="5"/>
  </si>
  <si>
    <t>㉑</t>
    <phoneticPr fontId="1"/>
  </si>
  <si>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</si>
  <si>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</si>
  <si>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冷暖房費加算</t>
    <rPh sb="0" eb="3">
      <t>レイダンボウ</t>
    </rPh>
    <rPh sb="3" eb="4">
      <t>ヒ</t>
    </rPh>
    <rPh sb="4" eb="6">
      <t>カサン</t>
    </rPh>
    <phoneticPr fontId="8"/>
  </si>
  <si>
    <t>㉕</t>
  </si>
  <si>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</si>
  <si>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</si>
  <si>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</si>
  <si>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</si>
  <si>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</si>
  <si>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</si>
  <si>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施設関係者評価加算</t>
    <rPh sb="0" eb="2">
      <t>シセツ</t>
    </rPh>
    <rPh sb="2" eb="5">
      <t>カンケイシャ</t>
    </rPh>
    <rPh sb="5" eb="7">
      <t>ヒョウカ</t>
    </rPh>
    <rPh sb="7" eb="9">
      <t>カサン</t>
    </rPh>
    <phoneticPr fontId="8"/>
  </si>
  <si>
    <t>㉖</t>
    <phoneticPr fontId="8"/>
  </si>
  <si>
    <t>※３月初日の利用子どもの単価に加算</t>
    <rPh sb="3" eb="5">
      <t>ショニチ</t>
    </rPh>
    <rPh sb="6" eb="8">
      <t>リヨウ</t>
    </rPh>
    <rPh sb="8" eb="9">
      <t>コ</t>
    </rPh>
    <phoneticPr fontId="8"/>
  </si>
  <si>
    <t>除雪費加算</t>
    <rPh sb="0" eb="2">
      <t>ジョセツ</t>
    </rPh>
    <rPh sb="2" eb="3">
      <t>ヒ</t>
    </rPh>
    <rPh sb="3" eb="5">
      <t>カサン</t>
    </rPh>
    <phoneticPr fontId="8"/>
  </si>
  <si>
    <t>㉗</t>
    <phoneticPr fontId="8"/>
  </si>
  <si>
    <t>降灰除去費加算</t>
    <rPh sb="0" eb="2">
      <t>コウカイ</t>
    </rPh>
    <rPh sb="2" eb="4">
      <t>ジョキョ</t>
    </rPh>
    <rPh sb="4" eb="5">
      <t>ヒ</t>
    </rPh>
    <rPh sb="5" eb="7">
      <t>カサン</t>
    </rPh>
    <phoneticPr fontId="8"/>
  </si>
  <si>
    <t>㉘</t>
    <phoneticPr fontId="1"/>
  </si>
  <si>
    <t>入所児童処遇特別加算</t>
    <rPh sb="0" eb="2">
      <t>ニュウショ</t>
    </rPh>
    <rPh sb="2" eb="4">
      <t>ジドウ</t>
    </rPh>
    <rPh sb="4" eb="6">
      <t>ショグウ</t>
    </rPh>
    <rPh sb="6" eb="8">
      <t>トクベツ</t>
    </rPh>
    <rPh sb="8" eb="10">
      <t>カサン</t>
    </rPh>
    <phoneticPr fontId="8"/>
  </si>
  <si>
    <t xml:space="preserve"> 400時間以上 800時間未満</t>
    <rPh sb="4" eb="6">
      <t>ジカン</t>
    </rPh>
    <rPh sb="6" eb="8">
      <t>イジョウ</t>
    </rPh>
    <rPh sb="12" eb="14">
      <t>ジカン</t>
    </rPh>
    <rPh sb="14" eb="16">
      <t>ミマン</t>
    </rPh>
    <phoneticPr fontId="8"/>
  </si>
  <si>
    <t>※加算額は、高齢者者等の年間総雇用時間数を基に区分
※３月初日の利用子どもの単価に加算</t>
    <phoneticPr fontId="8"/>
  </si>
  <si>
    <t>÷３月初日の利用子ども数</t>
    <phoneticPr fontId="5"/>
  </si>
  <si>
    <t xml:space="preserve"> 800時間以上1200時間未満</t>
    <rPh sb="4" eb="6">
      <t>ジカン</t>
    </rPh>
    <rPh sb="6" eb="8">
      <t>イジョウ</t>
    </rPh>
    <rPh sb="12" eb="14">
      <t>ジカン</t>
    </rPh>
    <rPh sb="14" eb="16">
      <t>ミマン</t>
    </rPh>
    <phoneticPr fontId="8"/>
  </si>
  <si>
    <t>1200時間以上　　　　　　</t>
    <rPh sb="4" eb="6">
      <t>ジカン</t>
    </rPh>
    <rPh sb="6" eb="8">
      <t>イジョウ</t>
    </rPh>
    <phoneticPr fontId="8"/>
  </si>
  <si>
    <t>施設機能強化推進費加算</t>
    <rPh sb="0" eb="2">
      <t>シセツ</t>
    </rPh>
    <rPh sb="2" eb="4">
      <t>キノウ</t>
    </rPh>
    <rPh sb="4" eb="6">
      <t>キョウカ</t>
    </rPh>
    <rPh sb="6" eb="8">
      <t>スイシン</t>
    </rPh>
    <rPh sb="8" eb="9">
      <t>ヒ</t>
    </rPh>
    <rPh sb="9" eb="11">
      <t>カサン</t>
    </rPh>
    <phoneticPr fontId="8"/>
  </si>
  <si>
    <t>㉙</t>
    <phoneticPr fontId="8"/>
  </si>
  <si>
    <t>小学校接続加算</t>
    <rPh sb="0" eb="3">
      <t>ショウガッコウ</t>
    </rPh>
    <rPh sb="3" eb="5">
      <t>セツゾク</t>
    </rPh>
    <rPh sb="5" eb="7">
      <t>カサン</t>
    </rPh>
    <phoneticPr fontId="8"/>
  </si>
  <si>
    <t>㉚</t>
    <phoneticPr fontId="8"/>
  </si>
  <si>
    <t>　</t>
    <phoneticPr fontId="8"/>
  </si>
  <si>
    <t>栄養管理加算</t>
    <rPh sb="0" eb="2">
      <t>エイヨウ</t>
    </rPh>
    <rPh sb="2" eb="4">
      <t>カンリ</t>
    </rPh>
    <rPh sb="4" eb="6">
      <t>カサン</t>
    </rPh>
    <phoneticPr fontId="8"/>
  </si>
  <si>
    <t>第三者評価受審加算</t>
    <rPh sb="0" eb="3">
      <t>ダイサンシャ</t>
    </rPh>
    <rPh sb="3" eb="5">
      <t>ヒョウカ</t>
    </rPh>
    <rPh sb="5" eb="7">
      <t>ジュシン</t>
    </rPh>
    <rPh sb="7" eb="9">
      <t>カサン</t>
    </rPh>
    <phoneticPr fontId="8"/>
  </si>
  <si>
    <t>㉛</t>
    <phoneticPr fontId="8"/>
  </si>
  <si>
    <t>（ 注 ）年度の初日の前日における満年齢に応じて月額を調整</t>
    <phoneticPr fontId="5"/>
  </si>
  <si>
    <t>認定こども園教育部分</t>
    <rPh sb="0" eb="2">
      <t>ニンテイ</t>
    </rPh>
    <rPh sb="5" eb="6">
      <t>エン</t>
    </rPh>
    <rPh sb="6" eb="8">
      <t>キョウイク</t>
    </rPh>
    <rPh sb="8" eb="10">
      <t>ブブン</t>
    </rPh>
    <phoneticPr fontId="4"/>
  </si>
  <si>
    <t>学級編成調整加配加算</t>
    <rPh sb="0" eb="2">
      <t>ガッキュウ</t>
    </rPh>
    <rPh sb="2" eb="4">
      <t>ヘンセイ</t>
    </rPh>
    <rPh sb="4" eb="6">
      <t>チョウセイ</t>
    </rPh>
    <rPh sb="6" eb="8">
      <t>カハイ</t>
    </rPh>
    <rPh sb="8" eb="10">
      <t>カサン</t>
    </rPh>
    <phoneticPr fontId="1"/>
  </si>
  <si>
    <t>主幹教諭等の専任化により子育て支援の取り組みを実施していない場合</t>
    <rPh sb="0" eb="2">
      <t>シュカン</t>
    </rPh>
    <rPh sb="2" eb="4">
      <t>キョウユ</t>
    </rPh>
    <rPh sb="4" eb="5">
      <t>トウ</t>
    </rPh>
    <rPh sb="6" eb="8">
      <t>センニン</t>
    </rPh>
    <rPh sb="8" eb="9">
      <t>カ</t>
    </rPh>
    <rPh sb="12" eb="14">
      <t>コソダ</t>
    </rPh>
    <rPh sb="15" eb="17">
      <t>シエン</t>
    </rPh>
    <rPh sb="18" eb="19">
      <t>ト</t>
    </rPh>
    <rPh sb="20" eb="21">
      <t>ク</t>
    </rPh>
    <rPh sb="23" eb="25">
      <t>ジッシ</t>
    </rPh>
    <rPh sb="30" eb="32">
      <t>バアイ</t>
    </rPh>
    <phoneticPr fontId="1"/>
  </si>
  <si>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1"/>
  </si>
  <si>
    <t>施設長に係る経過措置が適用される場合</t>
    <rPh sb="0" eb="3">
      <t>シセツチョウ</t>
    </rPh>
    <rPh sb="4" eb="5">
      <t>カカ</t>
    </rPh>
    <rPh sb="6" eb="8">
      <t>ケイカ</t>
    </rPh>
    <rPh sb="8" eb="10">
      <t>ソチ</t>
    </rPh>
    <rPh sb="11" eb="13">
      <t>テキヨウ</t>
    </rPh>
    <rPh sb="16" eb="18">
      <t>バアイ</t>
    </rPh>
    <phoneticPr fontId="1"/>
  </si>
  <si>
    <t>15４歳以上児</t>
    <rPh sb="3" eb="4">
      <t>サイ</t>
    </rPh>
    <rPh sb="4" eb="6">
      <t>イジョウ</t>
    </rPh>
    <rPh sb="6" eb="7">
      <t>ジ</t>
    </rPh>
    <phoneticPr fontId="1"/>
  </si>
  <si>
    <t>15３歳児</t>
    <rPh sb="3" eb="4">
      <t>サイ</t>
    </rPh>
    <rPh sb="4" eb="5">
      <t>ジ</t>
    </rPh>
    <phoneticPr fontId="1"/>
  </si>
  <si>
    <t>25４歳以上児</t>
    <rPh sb="3" eb="6">
      <t>サイイジョウ</t>
    </rPh>
    <rPh sb="6" eb="7">
      <t>ジ</t>
    </rPh>
    <phoneticPr fontId="1"/>
  </si>
  <si>
    <t>25３歳児</t>
    <rPh sb="3" eb="4">
      <t>サイ</t>
    </rPh>
    <rPh sb="4" eb="5">
      <t>ジ</t>
    </rPh>
    <phoneticPr fontId="1"/>
  </si>
  <si>
    <t>35４歳以上児</t>
    <rPh sb="3" eb="6">
      <t>サイイジョウ</t>
    </rPh>
    <rPh sb="6" eb="7">
      <t>ジ</t>
    </rPh>
    <phoneticPr fontId="1"/>
  </si>
  <si>
    <t>35３歳児</t>
    <rPh sb="3" eb="4">
      <t>サイ</t>
    </rPh>
    <rPh sb="4" eb="5">
      <t>ジ</t>
    </rPh>
    <phoneticPr fontId="1"/>
  </si>
  <si>
    <t>45４歳以上児</t>
    <rPh sb="3" eb="6">
      <t>サイイジョウ</t>
    </rPh>
    <rPh sb="6" eb="7">
      <t>ジ</t>
    </rPh>
    <phoneticPr fontId="1"/>
  </si>
  <si>
    <t>45３歳児</t>
    <rPh sb="3" eb="4">
      <t>サイ</t>
    </rPh>
    <rPh sb="4" eb="5">
      <t>ジ</t>
    </rPh>
    <phoneticPr fontId="1"/>
  </si>
  <si>
    <t>60４歳以上児</t>
    <rPh sb="3" eb="6">
      <t>サイイジョウ</t>
    </rPh>
    <rPh sb="6" eb="7">
      <t>ジ</t>
    </rPh>
    <phoneticPr fontId="1"/>
  </si>
  <si>
    <t>60３歳児</t>
    <rPh sb="3" eb="4">
      <t>サイ</t>
    </rPh>
    <rPh sb="4" eb="5">
      <t>ジ</t>
    </rPh>
    <phoneticPr fontId="1"/>
  </si>
  <si>
    <t>75４歳以上児</t>
    <rPh sb="3" eb="6">
      <t>サイイジョウ</t>
    </rPh>
    <rPh sb="6" eb="7">
      <t>ジ</t>
    </rPh>
    <phoneticPr fontId="1"/>
  </si>
  <si>
    <t>75３歳児</t>
    <rPh sb="3" eb="4">
      <t>サイ</t>
    </rPh>
    <rPh sb="4" eb="5">
      <t>ジ</t>
    </rPh>
    <phoneticPr fontId="1"/>
  </si>
  <si>
    <t>90４歳以上児</t>
    <rPh sb="3" eb="6">
      <t>サイイジョウ</t>
    </rPh>
    <rPh sb="6" eb="7">
      <t>ジ</t>
    </rPh>
    <phoneticPr fontId="1"/>
  </si>
  <si>
    <t>90３歳児</t>
    <rPh sb="3" eb="4">
      <t>サイ</t>
    </rPh>
    <rPh sb="4" eb="5">
      <t>ジ</t>
    </rPh>
    <phoneticPr fontId="1"/>
  </si>
  <si>
    <t>105４歳以上児</t>
    <rPh sb="4" eb="7">
      <t>サイイジョウ</t>
    </rPh>
    <rPh sb="7" eb="8">
      <t>ジ</t>
    </rPh>
    <phoneticPr fontId="1"/>
  </si>
  <si>
    <t>105３歳児</t>
    <rPh sb="4" eb="5">
      <t>サイ</t>
    </rPh>
    <rPh sb="5" eb="6">
      <t>ジ</t>
    </rPh>
    <phoneticPr fontId="1"/>
  </si>
  <si>
    <t>120４歳以上児</t>
    <rPh sb="4" eb="7">
      <t>サイイジョウ</t>
    </rPh>
    <rPh sb="7" eb="8">
      <t>ジ</t>
    </rPh>
    <phoneticPr fontId="1"/>
  </si>
  <si>
    <t>120３歳児</t>
    <rPh sb="4" eb="5">
      <t>サイ</t>
    </rPh>
    <rPh sb="5" eb="6">
      <t>ジ</t>
    </rPh>
    <phoneticPr fontId="1"/>
  </si>
  <si>
    <t>135４歳以上児</t>
    <rPh sb="4" eb="7">
      <t>サイイジョウ</t>
    </rPh>
    <rPh sb="7" eb="8">
      <t>ジ</t>
    </rPh>
    <phoneticPr fontId="1"/>
  </si>
  <si>
    <t>135３歳児</t>
    <rPh sb="4" eb="5">
      <t>サイ</t>
    </rPh>
    <rPh sb="5" eb="6">
      <t>ジ</t>
    </rPh>
    <phoneticPr fontId="1"/>
  </si>
  <si>
    <t>150４歳以上児</t>
    <rPh sb="4" eb="7">
      <t>サイイジョウ</t>
    </rPh>
    <rPh sb="7" eb="8">
      <t>ジ</t>
    </rPh>
    <phoneticPr fontId="1"/>
  </si>
  <si>
    <t>150３歳児</t>
    <rPh sb="4" eb="5">
      <t>サイ</t>
    </rPh>
    <rPh sb="5" eb="6">
      <t>ジ</t>
    </rPh>
    <phoneticPr fontId="1"/>
  </si>
  <si>
    <t>180４歳以上児</t>
    <rPh sb="4" eb="7">
      <t>サイイジョウ</t>
    </rPh>
    <rPh sb="7" eb="8">
      <t>ジ</t>
    </rPh>
    <phoneticPr fontId="1"/>
  </si>
  <si>
    <t>180３歳児</t>
    <rPh sb="4" eb="5">
      <t>サイ</t>
    </rPh>
    <rPh sb="5" eb="6">
      <t>ジ</t>
    </rPh>
    <phoneticPr fontId="1"/>
  </si>
  <si>
    <t>210４歳以上児</t>
    <rPh sb="4" eb="7">
      <t>サイイジョウ</t>
    </rPh>
    <rPh sb="7" eb="8">
      <t>ジ</t>
    </rPh>
    <phoneticPr fontId="1"/>
  </si>
  <si>
    <t>210３歳児</t>
    <rPh sb="4" eb="5">
      <t>サイ</t>
    </rPh>
    <rPh sb="5" eb="6">
      <t>ジ</t>
    </rPh>
    <phoneticPr fontId="1"/>
  </si>
  <si>
    <t>240４歳以上児</t>
    <rPh sb="4" eb="7">
      <t>サイイジョウ</t>
    </rPh>
    <rPh sb="7" eb="8">
      <t>ジ</t>
    </rPh>
    <phoneticPr fontId="1"/>
  </si>
  <si>
    <t>240３歳児</t>
    <rPh sb="4" eb="5">
      <t>サイ</t>
    </rPh>
    <rPh sb="5" eb="6">
      <t>ジ</t>
    </rPh>
    <phoneticPr fontId="1"/>
  </si>
  <si>
    <t>270４歳以上児</t>
    <rPh sb="4" eb="7">
      <t>サイイジョウ</t>
    </rPh>
    <rPh sb="7" eb="8">
      <t>ジ</t>
    </rPh>
    <phoneticPr fontId="1"/>
  </si>
  <si>
    <t>270３歳児</t>
    <rPh sb="4" eb="5">
      <t>サイ</t>
    </rPh>
    <rPh sb="5" eb="6">
      <t>ジ</t>
    </rPh>
    <phoneticPr fontId="1"/>
  </si>
  <si>
    <t>300４歳以上児</t>
    <rPh sb="4" eb="7">
      <t>サイイジョウ</t>
    </rPh>
    <rPh sb="7" eb="8">
      <t>ジ</t>
    </rPh>
    <phoneticPr fontId="1"/>
  </si>
  <si>
    <t>300３歳児</t>
    <rPh sb="4" eb="5">
      <t>サイ</t>
    </rPh>
    <rPh sb="5" eb="6">
      <t>ジ</t>
    </rPh>
    <phoneticPr fontId="1"/>
  </si>
  <si>
    <t>330４歳以上児</t>
    <rPh sb="4" eb="7">
      <t>サイイジョウ</t>
    </rPh>
    <rPh sb="7" eb="8">
      <t>ジ</t>
    </rPh>
    <phoneticPr fontId="1"/>
  </si>
  <si>
    <t>330３歳児</t>
    <rPh sb="4" eb="5">
      <t>サイ</t>
    </rPh>
    <rPh sb="5" eb="6">
      <t>ジ</t>
    </rPh>
    <phoneticPr fontId="1"/>
  </si>
  <si>
    <t>認定こども園保育部分</t>
    <rPh sb="0" eb="2">
      <t>ニンテイ</t>
    </rPh>
    <rPh sb="5" eb="6">
      <t>エン</t>
    </rPh>
    <rPh sb="6" eb="8">
      <t>ホイク</t>
    </rPh>
    <rPh sb="8" eb="10">
      <t>ブブン</t>
    </rPh>
    <phoneticPr fontId="4"/>
  </si>
  <si>
    <t>実施月数
（通常12月）</t>
    <phoneticPr fontId="4"/>
  </si>
  <si>
    <t>①</t>
    <phoneticPr fontId="4"/>
  </si>
  <si>
    <t>⑤</t>
    <phoneticPr fontId="4"/>
  </si>
  <si>
    <t>保育必要量区分　⑤</t>
    <rPh sb="0" eb="2">
      <t>ホイク</t>
    </rPh>
    <rPh sb="2" eb="5">
      <t>ヒツヨウリョウ</t>
    </rPh>
    <rPh sb="5" eb="7">
      <t>クブン</t>
    </rPh>
    <phoneticPr fontId="5"/>
  </si>
  <si>
    <t>処遇改善等加算Ⅰ</t>
    <phoneticPr fontId="5"/>
  </si>
  <si>
    <t>休日保育加算</t>
    <rPh sb="0" eb="2">
      <t>キュウジツ</t>
    </rPh>
    <rPh sb="2" eb="4">
      <t>ホイク</t>
    </rPh>
    <rPh sb="4" eb="6">
      <t>カサン</t>
    </rPh>
    <phoneticPr fontId="5"/>
  </si>
  <si>
    <t>夜間保育加算</t>
    <rPh sb="0" eb="2">
      <t>ヤカン</t>
    </rPh>
    <rPh sb="2" eb="4">
      <t>ホイク</t>
    </rPh>
    <rPh sb="4" eb="6">
      <t>カサン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</si>
  <si>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</si>
  <si>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</si>
  <si>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外部監査費加算</t>
    <rPh sb="0" eb="2">
      <t>ガイブ</t>
    </rPh>
    <rPh sb="2" eb="4">
      <t>カンサ</t>
    </rPh>
    <rPh sb="4" eb="5">
      <t>ヒ</t>
    </rPh>
    <rPh sb="5" eb="7">
      <t>カサン</t>
    </rPh>
    <phoneticPr fontId="5"/>
  </si>
  <si>
    <t>１号認定こどもの利用定員を設定しない場合</t>
    <rPh sb="1" eb="2">
      <t>ゴウ</t>
    </rPh>
    <rPh sb="2" eb="4">
      <t>ニンテイ</t>
    </rPh>
    <rPh sb="8" eb="10">
      <t>リヨウ</t>
    </rPh>
    <rPh sb="10" eb="12">
      <t>テイイン</t>
    </rPh>
    <rPh sb="13" eb="15">
      <t>セッテイ</t>
    </rPh>
    <rPh sb="18" eb="20">
      <t>バアイ</t>
    </rPh>
    <phoneticPr fontId="5"/>
  </si>
  <si>
    <t>分園の場合</t>
    <rPh sb="0" eb="2">
      <t>ブンエン</t>
    </rPh>
    <rPh sb="3" eb="5">
      <t>バアイ</t>
    </rPh>
    <phoneticPr fontId="5"/>
  </si>
  <si>
    <t>常態的に土曜日に閉所する場合</t>
    <rPh sb="0" eb="3">
      <t>ジョウタイテキ</t>
    </rPh>
    <rPh sb="4" eb="7">
      <t>ドヨウビ</t>
    </rPh>
    <rPh sb="8" eb="10">
      <t>ヘイショ</t>
    </rPh>
    <rPh sb="12" eb="14">
      <t>バアイ</t>
    </rPh>
    <phoneticPr fontId="5"/>
  </si>
  <si>
    <t>主幹教諭等の専任化により子育て支援の取り組みを実施していない場合</t>
    <rPh sb="0" eb="2">
      <t>シュカン</t>
    </rPh>
    <rPh sb="2" eb="4">
      <t>キョウユ</t>
    </rPh>
    <rPh sb="4" eb="5">
      <t>トウ</t>
    </rPh>
    <rPh sb="6" eb="8">
      <t>センニン</t>
    </rPh>
    <rPh sb="8" eb="9">
      <t>カ</t>
    </rPh>
    <rPh sb="12" eb="14">
      <t>コソダ</t>
    </rPh>
    <rPh sb="15" eb="17">
      <t>シエン</t>
    </rPh>
    <rPh sb="18" eb="19">
      <t>ト</t>
    </rPh>
    <rPh sb="20" eb="21">
      <t>ク</t>
    </rPh>
    <rPh sb="23" eb="25">
      <t>ジッシ</t>
    </rPh>
    <rPh sb="30" eb="32">
      <t>バアイ</t>
    </rPh>
    <phoneticPr fontId="5"/>
  </si>
  <si>
    <t>年齢別配置基準を下回る場合</t>
    <rPh sb="0" eb="3">
      <t>ネンレイベツ</t>
    </rPh>
    <rPh sb="3" eb="5">
      <t>ハイチ</t>
    </rPh>
    <rPh sb="5" eb="7">
      <t>キジュン</t>
    </rPh>
    <rPh sb="8" eb="10">
      <t>シタマワ</t>
    </rPh>
    <rPh sb="11" eb="13">
      <t>バアイ</t>
    </rPh>
    <phoneticPr fontId="5"/>
  </si>
  <si>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5"/>
  </si>
  <si>
    <t>施設長に係る経過措置が適用される場合</t>
    <rPh sb="0" eb="3">
      <t>シセツチョウ</t>
    </rPh>
    <rPh sb="4" eb="5">
      <t>カカ</t>
    </rPh>
    <rPh sb="6" eb="8">
      <t>ケイカ</t>
    </rPh>
    <rPh sb="8" eb="10">
      <t>ソチ</t>
    </rPh>
    <rPh sb="11" eb="13">
      <t>テキヨウ</t>
    </rPh>
    <rPh sb="16" eb="18">
      <t>バアイ</t>
    </rPh>
    <phoneticPr fontId="5"/>
  </si>
  <si>
    <t>定員を恒常的に
超過する場合</t>
    <rPh sb="0" eb="2">
      <t>テイイン</t>
    </rPh>
    <rPh sb="3" eb="6">
      <t>コウジョウテキ</t>
    </rPh>
    <rPh sb="8" eb="10">
      <t>チョウカ</t>
    </rPh>
    <rPh sb="12" eb="14">
      <t>バアイ</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</si>
  <si>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</si>
  <si>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</si>
  <si>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加算額</t>
    <phoneticPr fontId="5"/>
  </si>
  <si>
    <t>加算額</t>
    <phoneticPr fontId="5"/>
  </si>
  <si>
    <t>処遇改善等
加算Ⅰ</t>
    <rPh sb="0" eb="2">
      <t>ショグウ</t>
    </rPh>
    <rPh sb="2" eb="4">
      <t>カイゼン</t>
    </rPh>
    <rPh sb="4" eb="5">
      <t>トウ</t>
    </rPh>
    <rPh sb="6" eb="8">
      <t>カサン</t>
    </rPh>
    <phoneticPr fontId="8"/>
  </si>
  <si>
    <t>処遇改善等
加算Ⅰ</t>
    <phoneticPr fontId="5"/>
  </si>
  <si>
    <t>認可施設</t>
    <rPh sb="0" eb="2">
      <t>ニンカ</t>
    </rPh>
    <rPh sb="2" eb="4">
      <t>シセツ</t>
    </rPh>
    <phoneticPr fontId="5"/>
  </si>
  <si>
    <t>機能部分</t>
    <rPh sb="0" eb="2">
      <t>キノウ</t>
    </rPh>
    <rPh sb="2" eb="4">
      <t>ブブン</t>
    </rPh>
    <phoneticPr fontId="5"/>
  </si>
  <si>
    <t>(注１)</t>
    <rPh sb="1" eb="2">
      <t>チュウ</t>
    </rPh>
    <phoneticPr fontId="8"/>
  </si>
  <si>
    <t>①</t>
    <phoneticPr fontId="5"/>
  </si>
  <si>
    <t>②</t>
    <phoneticPr fontId="5"/>
  </si>
  <si>
    <t>③</t>
    <phoneticPr fontId="5"/>
  </si>
  <si>
    <t>④</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</si>
  <si>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</si>
  <si>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</si>
  <si>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</si>
  <si>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</si>
  <si>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</si>
  <si>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</si>
  <si>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</si>
  <si>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</si>
  <si>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</si>
  <si>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</si>
  <si>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</si>
  <si>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</si>
  <si>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</si>
  <si>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</si>
  <si>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</si>
  <si>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㉑</t>
    <phoneticPr fontId="5"/>
  </si>
  <si>
    <t>10４歳以上児</t>
    <rPh sb="3" eb="6">
      <t>サイイジョウ</t>
    </rPh>
    <rPh sb="6" eb="7">
      <t>ジ</t>
    </rPh>
    <phoneticPr fontId="5"/>
  </si>
  <si>
    <t>16/100
地域</t>
    <phoneticPr fontId="8"/>
  </si>
  <si>
    <t xml:space="preserve">
　10人
　　まで</t>
    <rPh sb="5" eb="6">
      <t>ニン</t>
    </rPh>
    <phoneticPr fontId="8"/>
  </si>
  <si>
    <t>2号</t>
    <rPh sb="1" eb="2">
      <t>ゴウ</t>
    </rPh>
    <phoneticPr fontId="5"/>
  </si>
  <si>
    <t>＋</t>
    <phoneticPr fontId="5"/>
  </si>
  <si>
    <t>×加算率</t>
    <rPh sb="1" eb="3">
      <t>カサン</t>
    </rPh>
    <rPh sb="3" eb="4">
      <t>リツ</t>
    </rPh>
    <phoneticPr fontId="5"/>
  </si>
  <si>
    <t>Ａ地域</t>
    <rPh sb="1" eb="3">
      <t>チイキ</t>
    </rPh>
    <phoneticPr fontId="5"/>
  </si>
  <si>
    <t>ａ地域</t>
    <rPh sb="1" eb="3">
      <t>チイキ</t>
    </rPh>
    <phoneticPr fontId="5"/>
  </si>
  <si>
    <t>(⑥＋⑦
　＋⑧＋⑩)</t>
  </si>
  <si>
    <t>(⑥～⑳)</t>
  </si>
  <si>
    <t>10３歳児</t>
    <rPh sb="3" eb="4">
      <t>サイ</t>
    </rPh>
    <rPh sb="4" eb="5">
      <t>ジ</t>
    </rPh>
    <phoneticPr fontId="5"/>
  </si>
  <si>
    <t>Ｂ地域</t>
    <rPh sb="1" eb="3">
      <t>チイキ</t>
    </rPh>
    <phoneticPr fontId="5"/>
  </si>
  <si>
    <t>ｂ地域</t>
    <rPh sb="1" eb="3">
      <t>チイキ</t>
    </rPh>
    <phoneticPr fontId="5"/>
  </si>
  <si>
    <t>10１，２歳児</t>
    <rPh sb="5" eb="6">
      <t>サイ</t>
    </rPh>
    <rPh sb="6" eb="7">
      <t>ジ</t>
    </rPh>
    <phoneticPr fontId="5"/>
  </si>
  <si>
    <t>3号</t>
    <rPh sb="1" eb="2">
      <t>ゴウ</t>
    </rPh>
    <phoneticPr fontId="5"/>
  </si>
  <si>
    <t>１、２歳児</t>
    <rPh sb="3" eb="5">
      <t>サイジ</t>
    </rPh>
    <phoneticPr fontId="8"/>
  </si>
  <si>
    <t>Ｃ地域</t>
    <rPh sb="1" eb="3">
      <t>チイキ</t>
    </rPh>
    <phoneticPr fontId="5"/>
  </si>
  <si>
    <t>ｃ地域</t>
    <rPh sb="1" eb="3">
      <t>チイキ</t>
    </rPh>
    <phoneticPr fontId="5"/>
  </si>
  <si>
    <t>10乳児</t>
    <rPh sb="2" eb="4">
      <t>ニュウジ</t>
    </rPh>
    <phoneticPr fontId="5"/>
  </si>
  <si>
    <t>Ｄ地域</t>
    <rPh sb="1" eb="3">
      <t>チイキ</t>
    </rPh>
    <phoneticPr fontId="5"/>
  </si>
  <si>
    <t>ｄ地域</t>
    <rPh sb="1" eb="3">
      <t>チイキ</t>
    </rPh>
    <phoneticPr fontId="5"/>
  </si>
  <si>
    <t>20４歳以上児</t>
    <rPh sb="3" eb="6">
      <t>サイイジョウ</t>
    </rPh>
    <rPh sb="6" eb="7">
      <t>ジ</t>
    </rPh>
    <phoneticPr fontId="5"/>
  </si>
  <si>
    <t>　11人
　　から
　20人
　　まで</t>
    <rPh sb="3" eb="4">
      <t>ニン</t>
    </rPh>
    <rPh sb="13" eb="14">
      <t>ニン</t>
    </rPh>
    <phoneticPr fontId="8"/>
  </si>
  <si>
    <t>＋</t>
    <phoneticPr fontId="5"/>
  </si>
  <si>
    <t>20３歳児</t>
    <rPh sb="3" eb="4">
      <t>サイ</t>
    </rPh>
    <rPh sb="4" eb="5">
      <t>ジ</t>
    </rPh>
    <phoneticPr fontId="5"/>
  </si>
  <si>
    <t>20１，２歳児</t>
    <rPh sb="5" eb="6">
      <t>サイ</t>
    </rPh>
    <rPh sb="6" eb="7">
      <t>ジ</t>
    </rPh>
    <phoneticPr fontId="5"/>
  </si>
  <si>
    <t>20乳児</t>
    <rPh sb="2" eb="4">
      <t>ニュウジ</t>
    </rPh>
    <phoneticPr fontId="5"/>
  </si>
  <si>
    <t>30４歳以上児</t>
    <rPh sb="3" eb="6">
      <t>サイイジョウ</t>
    </rPh>
    <rPh sb="6" eb="7">
      <t>ジ</t>
    </rPh>
    <phoneticPr fontId="5"/>
  </si>
  <si>
    <t>　21人
　　から
　30人
　　まで</t>
    <rPh sb="3" eb="4">
      <t>ニン</t>
    </rPh>
    <rPh sb="13" eb="14">
      <t>ニン</t>
    </rPh>
    <phoneticPr fontId="8"/>
  </si>
  <si>
    <t>30３歳児</t>
    <rPh sb="3" eb="4">
      <t>サイ</t>
    </rPh>
    <rPh sb="4" eb="5">
      <t>ジ</t>
    </rPh>
    <phoneticPr fontId="5"/>
  </si>
  <si>
    <t>認定こども園全体の利用定員</t>
    <rPh sb="0" eb="2">
      <t>ニンテイ</t>
    </rPh>
    <rPh sb="5" eb="6">
      <t>エン</t>
    </rPh>
    <rPh sb="6" eb="8">
      <t>ゼンタイ</t>
    </rPh>
    <rPh sb="9" eb="11">
      <t>リヨウ</t>
    </rPh>
    <rPh sb="11" eb="13">
      <t>テイイン</t>
    </rPh>
    <phoneticPr fontId="5"/>
  </si>
  <si>
    <t>30１，２歳児</t>
    <rPh sb="5" eb="6">
      <t>サイ</t>
    </rPh>
    <rPh sb="6" eb="7">
      <t>ジ</t>
    </rPh>
    <phoneticPr fontId="5"/>
  </si>
  <si>
    <t>30乳児</t>
    <rPh sb="2" eb="4">
      <t>ニュウジ</t>
    </rPh>
    <phoneticPr fontId="5"/>
  </si>
  <si>
    <t>40４歳以上児</t>
    <rPh sb="3" eb="6">
      <t>サイイジョウ</t>
    </rPh>
    <rPh sb="6" eb="7">
      <t>ジ</t>
    </rPh>
    <phoneticPr fontId="5"/>
  </si>
  <si>
    <t>　31人
　　から
　40人
　　まで</t>
    <rPh sb="3" eb="4">
      <t>ニン</t>
    </rPh>
    <rPh sb="13" eb="14">
      <t>ニン</t>
    </rPh>
    <phoneticPr fontId="8"/>
  </si>
  <si>
    <t>休日保育の年間延べ利用子ども数</t>
    <rPh sb="0" eb="2">
      <t>キュウジツ</t>
    </rPh>
    <rPh sb="2" eb="4">
      <t>ホイク</t>
    </rPh>
    <rPh sb="5" eb="7">
      <t>ネンカン</t>
    </rPh>
    <rPh sb="7" eb="8">
      <t>ノ</t>
    </rPh>
    <rPh sb="9" eb="11">
      <t>リヨウ</t>
    </rPh>
    <rPh sb="11" eb="12">
      <t>コ</t>
    </rPh>
    <rPh sb="14" eb="15">
      <t>スウ</t>
    </rPh>
    <phoneticPr fontId="5"/>
  </si>
  <si>
    <t>40３歳児</t>
    <rPh sb="3" eb="4">
      <t>サイ</t>
    </rPh>
    <rPh sb="4" eb="5">
      <t>ジ</t>
    </rPh>
    <phoneticPr fontId="5"/>
  </si>
  <si>
    <t>40１，２歳児</t>
    <rPh sb="5" eb="6">
      <t>サイ</t>
    </rPh>
    <rPh sb="6" eb="7">
      <t>ジ</t>
    </rPh>
    <phoneticPr fontId="5"/>
  </si>
  <si>
    <t>40乳児</t>
    <rPh sb="2" eb="4">
      <t>ニュウジ</t>
    </rPh>
    <phoneticPr fontId="5"/>
  </si>
  <si>
    <t>　 　　 ～　210人</t>
    <rPh sb="10" eb="11">
      <t>ニン</t>
    </rPh>
    <phoneticPr fontId="5"/>
  </si>
  <si>
    <t>50４歳以上児</t>
    <rPh sb="3" eb="6">
      <t>サイイジョウ</t>
    </rPh>
    <rPh sb="6" eb="7">
      <t>ジ</t>
    </rPh>
    <phoneticPr fontId="5"/>
  </si>
  <si>
    <t>　41人
　　から
　50人
　　まで</t>
    <rPh sb="3" eb="4">
      <t>ニン</t>
    </rPh>
    <rPh sb="13" eb="14">
      <t>ニン</t>
    </rPh>
    <phoneticPr fontId="8"/>
  </si>
  <si>
    <t>50３歳児</t>
    <rPh sb="3" eb="4">
      <t>サイ</t>
    </rPh>
    <rPh sb="4" eb="5">
      <t>ジ</t>
    </rPh>
    <phoneticPr fontId="5"/>
  </si>
  <si>
    <t>50１，２歳児</t>
    <rPh sb="5" eb="6">
      <t>サイ</t>
    </rPh>
    <rPh sb="6" eb="7">
      <t>ジ</t>
    </rPh>
    <phoneticPr fontId="5"/>
  </si>
  <si>
    <t>　 211人～　279人</t>
    <rPh sb="5" eb="6">
      <t>ニン</t>
    </rPh>
    <rPh sb="11" eb="12">
      <t>ニン</t>
    </rPh>
    <phoneticPr fontId="5"/>
  </si>
  <si>
    <t>50乳児</t>
    <rPh sb="2" eb="4">
      <t>ニュウジ</t>
    </rPh>
    <phoneticPr fontId="5"/>
  </si>
  <si>
    <t>60４歳以上児</t>
    <rPh sb="3" eb="6">
      <t>サイイジョウ</t>
    </rPh>
    <rPh sb="6" eb="7">
      <t>ジ</t>
    </rPh>
    <phoneticPr fontId="5"/>
  </si>
  <si>
    <t>　51人
　　から
　60人
　　まで</t>
    <rPh sb="3" eb="4">
      <t>ニン</t>
    </rPh>
    <rPh sb="13" eb="14">
      <t>ニン</t>
    </rPh>
    <phoneticPr fontId="8"/>
  </si>
  <si>
    <t>60３歳児</t>
    <rPh sb="3" eb="4">
      <t>サイ</t>
    </rPh>
    <rPh sb="4" eb="5">
      <t>ジ</t>
    </rPh>
    <phoneticPr fontId="5"/>
  </si>
  <si>
    <t>　 280人～　349人</t>
    <rPh sb="5" eb="6">
      <t>ニン</t>
    </rPh>
    <rPh sb="11" eb="12">
      <t>ニン</t>
    </rPh>
    <phoneticPr fontId="5"/>
  </si>
  <si>
    <t>60１，２歳児</t>
    <rPh sb="5" eb="6">
      <t>サイ</t>
    </rPh>
    <rPh sb="6" eb="7">
      <t>ジ</t>
    </rPh>
    <phoneticPr fontId="5"/>
  </si>
  <si>
    <t>60乳児</t>
    <rPh sb="2" eb="4">
      <t>ニュウジ</t>
    </rPh>
    <phoneticPr fontId="5"/>
  </si>
  <si>
    <t>70４歳以上児</t>
    <rPh sb="3" eb="6">
      <t>サイイジョウ</t>
    </rPh>
    <rPh sb="6" eb="7">
      <t>ジ</t>
    </rPh>
    <phoneticPr fontId="5"/>
  </si>
  <si>
    <t>　61人
　　から
　70人
　　まで</t>
    <rPh sb="3" eb="4">
      <t>ニン</t>
    </rPh>
    <rPh sb="13" eb="14">
      <t>ニン</t>
    </rPh>
    <phoneticPr fontId="8"/>
  </si>
  <si>
    <t xml:space="preserve"> 　350人～　419人</t>
    <rPh sb="5" eb="6">
      <t>ニン</t>
    </rPh>
    <rPh sb="11" eb="12">
      <t>ニン</t>
    </rPh>
    <phoneticPr fontId="5"/>
  </si>
  <si>
    <t>70３歳児</t>
    <rPh sb="3" eb="4">
      <t>サイ</t>
    </rPh>
    <rPh sb="4" eb="5">
      <t>ジ</t>
    </rPh>
    <phoneticPr fontId="5"/>
  </si>
  <si>
    <t>70１，２歳児</t>
    <rPh sb="5" eb="6">
      <t>サイ</t>
    </rPh>
    <rPh sb="6" eb="7">
      <t>ジ</t>
    </rPh>
    <phoneticPr fontId="5"/>
  </si>
  <si>
    <t>70乳児</t>
    <rPh sb="2" eb="4">
      <t>ニュウジ</t>
    </rPh>
    <phoneticPr fontId="5"/>
  </si>
  <si>
    <t>　 420人～　489人</t>
    <rPh sb="5" eb="6">
      <t>ニン</t>
    </rPh>
    <rPh sb="11" eb="12">
      <t>ニン</t>
    </rPh>
    <phoneticPr fontId="5"/>
  </si>
  <si>
    <t>80４歳以上児</t>
    <rPh sb="3" eb="6">
      <t>サイイジョウ</t>
    </rPh>
    <rPh sb="6" eb="7">
      <t>ジ</t>
    </rPh>
    <phoneticPr fontId="5"/>
  </si>
  <si>
    <t>　71人
　　から
　80人
　　まで</t>
    <rPh sb="3" eb="4">
      <t>ニン</t>
    </rPh>
    <rPh sb="13" eb="14">
      <t>ニン</t>
    </rPh>
    <phoneticPr fontId="8"/>
  </si>
  <si>
    <t>80３歳児</t>
    <rPh sb="3" eb="4">
      <t>サイ</t>
    </rPh>
    <rPh sb="4" eb="5">
      <t>ジ</t>
    </rPh>
    <phoneticPr fontId="5"/>
  </si>
  <si>
    <t>80１，２歳児</t>
    <rPh sb="5" eb="6">
      <t>サイ</t>
    </rPh>
    <rPh sb="6" eb="7">
      <t>ジ</t>
    </rPh>
    <phoneticPr fontId="5"/>
  </si>
  <si>
    <t xml:space="preserve"> 　490人～　559人</t>
    <rPh sb="5" eb="6">
      <t>ニン</t>
    </rPh>
    <rPh sb="11" eb="12">
      <t>ニン</t>
    </rPh>
    <phoneticPr fontId="5"/>
  </si>
  <si>
    <t>80乳児</t>
    <rPh sb="2" eb="4">
      <t>ニュウジ</t>
    </rPh>
    <phoneticPr fontId="5"/>
  </si>
  <si>
    <t>90４歳以上児</t>
    <rPh sb="3" eb="6">
      <t>サイイジョウ</t>
    </rPh>
    <rPh sb="6" eb="7">
      <t>ジ</t>
    </rPh>
    <phoneticPr fontId="5"/>
  </si>
  <si>
    <t>　81人
　　から
　90人
　　まで</t>
    <rPh sb="3" eb="4">
      <t>ニン</t>
    </rPh>
    <rPh sb="13" eb="14">
      <t>ニン</t>
    </rPh>
    <phoneticPr fontId="8"/>
  </si>
  <si>
    <t>90３歳児</t>
    <rPh sb="3" eb="4">
      <t>サイ</t>
    </rPh>
    <rPh sb="4" eb="5">
      <t>ジ</t>
    </rPh>
    <phoneticPr fontId="5"/>
  </si>
  <si>
    <t>　 560人～　629人</t>
    <rPh sb="5" eb="6">
      <t>ニン</t>
    </rPh>
    <rPh sb="11" eb="12">
      <t>ニン</t>
    </rPh>
    <phoneticPr fontId="5"/>
  </si>
  <si>
    <t>各月初日の</t>
    <rPh sb="0" eb="2">
      <t>カクツキ</t>
    </rPh>
    <rPh sb="2" eb="4">
      <t>ショニチ</t>
    </rPh>
    <phoneticPr fontId="5"/>
  </si>
  <si>
    <t>90１，２歳児</t>
    <rPh sb="5" eb="6">
      <t>サイ</t>
    </rPh>
    <rPh sb="6" eb="7">
      <t>ジ</t>
    </rPh>
    <phoneticPr fontId="5"/>
  </si>
  <si>
    <t>利用子ども数</t>
    <rPh sb="0" eb="2">
      <t>リヨウ</t>
    </rPh>
    <rPh sb="2" eb="3">
      <t>コ</t>
    </rPh>
    <rPh sb="5" eb="6">
      <t>スウ</t>
    </rPh>
    <phoneticPr fontId="5"/>
  </si>
  <si>
    <t>90乳児</t>
    <rPh sb="2" eb="4">
      <t>ニュウジ</t>
    </rPh>
    <phoneticPr fontId="5"/>
  </si>
  <si>
    <t>100４歳以上児</t>
    <rPh sb="4" eb="7">
      <t>サイイジョウ</t>
    </rPh>
    <rPh sb="7" eb="8">
      <t>ジ</t>
    </rPh>
    <phoneticPr fontId="5"/>
  </si>
  <si>
    <t>　91人
　　から
　100人
　　まで</t>
    <rPh sb="3" eb="4">
      <t>ニン</t>
    </rPh>
    <rPh sb="14" eb="15">
      <t>ニン</t>
    </rPh>
    <phoneticPr fontId="8"/>
  </si>
  <si>
    <t>　 630人～　699人</t>
    <rPh sb="5" eb="6">
      <t>ニン</t>
    </rPh>
    <rPh sb="11" eb="12">
      <t>ニン</t>
    </rPh>
    <phoneticPr fontId="5"/>
  </si>
  <si>
    <t>100３歳児</t>
    <rPh sb="4" eb="5">
      <t>サイ</t>
    </rPh>
    <rPh sb="5" eb="6">
      <t>ジ</t>
    </rPh>
    <phoneticPr fontId="5"/>
  </si>
  <si>
    <t>100１，２歳児</t>
    <rPh sb="6" eb="7">
      <t>サイ</t>
    </rPh>
    <rPh sb="7" eb="8">
      <t>ジ</t>
    </rPh>
    <phoneticPr fontId="5"/>
  </si>
  <si>
    <t>100乳児</t>
    <rPh sb="3" eb="5">
      <t>ニュウジ</t>
    </rPh>
    <phoneticPr fontId="5"/>
  </si>
  <si>
    <t xml:space="preserve"> 　700人～　769人</t>
    <rPh sb="5" eb="6">
      <t>ニン</t>
    </rPh>
    <rPh sb="11" eb="12">
      <t>ニン</t>
    </rPh>
    <phoneticPr fontId="5"/>
  </si>
  <si>
    <t>110４歳以上児</t>
    <rPh sb="4" eb="7">
      <t>サイイジョウ</t>
    </rPh>
    <rPh sb="7" eb="8">
      <t>ジ</t>
    </rPh>
    <phoneticPr fontId="5"/>
  </si>
  <si>
    <t>　101人
　　から
　110人
　　まで</t>
    <rPh sb="4" eb="5">
      <t>ニン</t>
    </rPh>
    <rPh sb="15" eb="16">
      <t>ニン</t>
    </rPh>
    <phoneticPr fontId="8"/>
  </si>
  <si>
    <t>110３歳児</t>
    <rPh sb="4" eb="5">
      <t>サイ</t>
    </rPh>
    <rPh sb="5" eb="6">
      <t>ジ</t>
    </rPh>
    <phoneticPr fontId="5"/>
  </si>
  <si>
    <t>110１，２歳児</t>
    <rPh sb="6" eb="7">
      <t>サイ</t>
    </rPh>
    <rPh sb="7" eb="8">
      <t>ジ</t>
    </rPh>
    <phoneticPr fontId="5"/>
  </si>
  <si>
    <t xml:space="preserve"> 　770人～　839人</t>
    <rPh sb="5" eb="6">
      <t>ニン</t>
    </rPh>
    <rPh sb="11" eb="12">
      <t>ニン</t>
    </rPh>
    <phoneticPr fontId="5"/>
  </si>
  <si>
    <t>110乳児</t>
    <rPh sb="3" eb="5">
      <t>ニュウジ</t>
    </rPh>
    <phoneticPr fontId="5"/>
  </si>
  <si>
    <t>120４歳以上児</t>
    <rPh sb="4" eb="7">
      <t>サイイジョウ</t>
    </rPh>
    <rPh sb="7" eb="8">
      <t>ジ</t>
    </rPh>
    <phoneticPr fontId="5"/>
  </si>
  <si>
    <t>　111人
　　から
　120人
　　まで</t>
    <rPh sb="4" eb="5">
      <t>ニン</t>
    </rPh>
    <rPh sb="15" eb="16">
      <t>ニン</t>
    </rPh>
    <phoneticPr fontId="8"/>
  </si>
  <si>
    <t>120３歳児</t>
    <rPh sb="4" eb="5">
      <t>サイ</t>
    </rPh>
    <rPh sb="5" eb="6">
      <t>ジ</t>
    </rPh>
    <phoneticPr fontId="5"/>
  </si>
  <si>
    <t>　 840人～　909人</t>
    <rPh sb="5" eb="6">
      <t>ニン</t>
    </rPh>
    <rPh sb="11" eb="12">
      <t>ニン</t>
    </rPh>
    <phoneticPr fontId="5"/>
  </si>
  <si>
    <t>120１，２歳児</t>
    <rPh sb="6" eb="7">
      <t>サイ</t>
    </rPh>
    <rPh sb="7" eb="8">
      <t>ジ</t>
    </rPh>
    <phoneticPr fontId="5"/>
  </si>
  <si>
    <t>120乳児</t>
    <rPh sb="3" eb="5">
      <t>ニュウジ</t>
    </rPh>
    <phoneticPr fontId="5"/>
  </si>
  <si>
    <t>130４歳以上児</t>
    <rPh sb="4" eb="7">
      <t>サイイジョウ</t>
    </rPh>
    <rPh sb="7" eb="8">
      <t>ジ</t>
    </rPh>
    <phoneticPr fontId="5"/>
  </si>
  <si>
    <t>　121人
　　から
　130人
　　まで</t>
    <rPh sb="4" eb="5">
      <t>ニン</t>
    </rPh>
    <rPh sb="15" eb="16">
      <t>ニン</t>
    </rPh>
    <phoneticPr fontId="8"/>
  </si>
  <si>
    <t xml:space="preserve"> 　910人～　979人</t>
    <rPh sb="5" eb="6">
      <t>ニン</t>
    </rPh>
    <rPh sb="11" eb="12">
      <t>ニン</t>
    </rPh>
    <phoneticPr fontId="5"/>
  </si>
  <si>
    <t>130３歳児</t>
    <rPh sb="4" eb="5">
      <t>サイ</t>
    </rPh>
    <rPh sb="5" eb="6">
      <t>ジ</t>
    </rPh>
    <phoneticPr fontId="5"/>
  </si>
  <si>
    <t>130１，２歳児</t>
    <rPh sb="6" eb="7">
      <t>サイ</t>
    </rPh>
    <rPh sb="7" eb="8">
      <t>ジ</t>
    </rPh>
    <phoneticPr fontId="5"/>
  </si>
  <si>
    <t>130乳児</t>
    <rPh sb="3" eb="5">
      <t>ニュウジ</t>
    </rPh>
    <phoneticPr fontId="5"/>
  </si>
  <si>
    <t>　 980人～1,049人</t>
    <rPh sb="5" eb="6">
      <t>ニン</t>
    </rPh>
    <rPh sb="12" eb="13">
      <t>ニン</t>
    </rPh>
    <phoneticPr fontId="5"/>
  </si>
  <si>
    <t>140４歳以上児</t>
    <rPh sb="4" eb="7">
      <t>サイイジョウ</t>
    </rPh>
    <rPh sb="7" eb="8">
      <t>ジ</t>
    </rPh>
    <phoneticPr fontId="5"/>
  </si>
  <si>
    <t>　131人
　　から
　140人
　　まで</t>
    <rPh sb="4" eb="5">
      <t>ニン</t>
    </rPh>
    <rPh sb="15" eb="16">
      <t>ニン</t>
    </rPh>
    <phoneticPr fontId="8"/>
  </si>
  <si>
    <t>140３歳児</t>
    <rPh sb="4" eb="5">
      <t>サイ</t>
    </rPh>
    <rPh sb="5" eb="6">
      <t>ジ</t>
    </rPh>
    <phoneticPr fontId="5"/>
  </si>
  <si>
    <t>140１，２歳児</t>
    <rPh sb="6" eb="7">
      <t>サイ</t>
    </rPh>
    <rPh sb="7" eb="8">
      <t>ジ</t>
    </rPh>
    <phoneticPr fontId="5"/>
  </si>
  <si>
    <t xml:space="preserve"> 1,050人～</t>
    <rPh sb="6" eb="7">
      <t>ニン</t>
    </rPh>
    <phoneticPr fontId="5"/>
  </si>
  <si>
    <t>140乳児</t>
    <rPh sb="3" eb="5">
      <t>ニュウジ</t>
    </rPh>
    <phoneticPr fontId="5"/>
  </si>
  <si>
    <t>150４歳以上児</t>
    <rPh sb="4" eb="7">
      <t>サイイジョウ</t>
    </rPh>
    <rPh sb="7" eb="8">
      <t>ジ</t>
    </rPh>
    <phoneticPr fontId="5"/>
  </si>
  <si>
    <t>　141人
　　から
　150人
　　まで</t>
    <rPh sb="4" eb="5">
      <t>ニン</t>
    </rPh>
    <rPh sb="15" eb="16">
      <t>ニン</t>
    </rPh>
    <phoneticPr fontId="8"/>
  </si>
  <si>
    <t>150３歳児</t>
    <rPh sb="4" eb="5">
      <t>サイ</t>
    </rPh>
    <rPh sb="5" eb="6">
      <t>ジ</t>
    </rPh>
    <phoneticPr fontId="5"/>
  </si>
  <si>
    <t>150１，２歳児</t>
    <rPh sb="6" eb="7">
      <t>サイ</t>
    </rPh>
    <rPh sb="7" eb="8">
      <t>ジ</t>
    </rPh>
    <phoneticPr fontId="5"/>
  </si>
  <si>
    <t>150乳児</t>
    <rPh sb="3" eb="5">
      <t>ニュウジ</t>
    </rPh>
    <phoneticPr fontId="5"/>
  </si>
  <si>
    <t>160４歳以上児</t>
    <rPh sb="4" eb="7">
      <t>サイイジョウ</t>
    </rPh>
    <rPh sb="7" eb="8">
      <t>ジ</t>
    </rPh>
    <phoneticPr fontId="5"/>
  </si>
  <si>
    <t>　151人
　　から
　160人
　　まで</t>
    <rPh sb="4" eb="5">
      <t>ニン</t>
    </rPh>
    <rPh sb="15" eb="16">
      <t>ニン</t>
    </rPh>
    <phoneticPr fontId="8"/>
  </si>
  <si>
    <t>160３歳児</t>
    <rPh sb="4" eb="5">
      <t>サイ</t>
    </rPh>
    <rPh sb="5" eb="6">
      <t>ジ</t>
    </rPh>
    <phoneticPr fontId="5"/>
  </si>
  <si>
    <t>160１，２歳児</t>
    <rPh sb="6" eb="7">
      <t>サイ</t>
    </rPh>
    <rPh sb="7" eb="8">
      <t>ジ</t>
    </rPh>
    <phoneticPr fontId="5"/>
  </si>
  <si>
    <t>160乳児</t>
    <rPh sb="3" eb="5">
      <t>ニュウジ</t>
    </rPh>
    <phoneticPr fontId="5"/>
  </si>
  <si>
    <t>170４歳以上児</t>
    <rPh sb="4" eb="7">
      <t>サイイジョウ</t>
    </rPh>
    <rPh sb="7" eb="8">
      <t>ジ</t>
    </rPh>
    <phoneticPr fontId="5"/>
  </si>
  <si>
    <t>　161人
　　から
　170人
　　まで</t>
    <rPh sb="4" eb="5">
      <t>ニン</t>
    </rPh>
    <rPh sb="15" eb="16">
      <t>ニン</t>
    </rPh>
    <phoneticPr fontId="8"/>
  </si>
  <si>
    <t>※3月分の単価に加算</t>
    <rPh sb="2" eb="4">
      <t>ガツブン</t>
    </rPh>
    <rPh sb="5" eb="7">
      <t>タンカ</t>
    </rPh>
    <rPh sb="8" eb="10">
      <t>カサン</t>
    </rPh>
    <phoneticPr fontId="5"/>
  </si>
  <si>
    <t>170３歳児</t>
    <rPh sb="4" eb="5">
      <t>サイ</t>
    </rPh>
    <rPh sb="5" eb="6">
      <t>ジ</t>
    </rPh>
    <phoneticPr fontId="5"/>
  </si>
  <si>
    <t>170１，２歳児</t>
    <rPh sb="6" eb="7">
      <t>サイ</t>
    </rPh>
    <rPh sb="7" eb="8">
      <t>ジ</t>
    </rPh>
    <phoneticPr fontId="5"/>
  </si>
  <si>
    <t>170乳児</t>
    <rPh sb="3" eb="5">
      <t>ニュウジ</t>
    </rPh>
    <phoneticPr fontId="5"/>
  </si>
  <si>
    <t>180４歳以上児</t>
    <rPh sb="4" eb="7">
      <t>サイイジョウ</t>
    </rPh>
    <rPh sb="7" eb="8">
      <t>ジ</t>
    </rPh>
    <phoneticPr fontId="5"/>
  </si>
  <si>
    <t>　171人
　　以上</t>
    <rPh sb="4" eb="5">
      <t>ニン</t>
    </rPh>
    <rPh sb="8" eb="10">
      <t>イジョウ</t>
    </rPh>
    <phoneticPr fontId="8"/>
  </si>
  <si>
    <t>180３歳児</t>
    <rPh sb="4" eb="5">
      <t>サイ</t>
    </rPh>
    <rPh sb="5" eb="6">
      <t>ジ</t>
    </rPh>
    <phoneticPr fontId="5"/>
  </si>
  <si>
    <t>180１，２歳児</t>
    <rPh sb="6" eb="7">
      <t>サイ</t>
    </rPh>
    <rPh sb="7" eb="8">
      <t>ジ</t>
    </rPh>
    <phoneticPr fontId="5"/>
  </si>
  <si>
    <t>180乳児</t>
    <rPh sb="3" eb="5">
      <t>ニュウジ</t>
    </rPh>
    <phoneticPr fontId="5"/>
  </si>
  <si>
    <r>
      <t>療育支援加算</t>
    </r>
    <r>
      <rPr>
        <vertAlign val="superscript"/>
        <sz val="11"/>
        <rFont val="HGｺﾞｼｯｸM"/>
        <family val="3"/>
        <charset val="128"/>
      </rPr>
      <t>(注２)</t>
    </r>
    <rPh sb="0" eb="2">
      <t>リョウイク</t>
    </rPh>
    <rPh sb="2" eb="4">
      <t>シエン</t>
    </rPh>
    <rPh sb="4" eb="6">
      <t>カサン</t>
    </rPh>
    <rPh sb="7" eb="8">
      <t>チュウ</t>
    </rPh>
    <phoneticPr fontId="8"/>
  </si>
  <si>
    <t>㉒</t>
    <phoneticPr fontId="8"/>
  </si>
  <si>
    <t>Ａ</t>
    <phoneticPr fontId="8"/>
  </si>
  <si>
    <t>基本額</t>
    <phoneticPr fontId="8"/>
  </si>
  <si>
    <t>（</t>
    <phoneticPr fontId="8"/>
  </si>
  <si>
    <t>＋</t>
    <phoneticPr fontId="8"/>
  </si>
  <si>
    <t>）</t>
    <phoneticPr fontId="8"/>
  </si>
  <si>
    <t>÷各月初日の利用子ども数</t>
    <phoneticPr fontId="8"/>
  </si>
  <si>
    <t>Ｂ</t>
    <phoneticPr fontId="8"/>
  </si>
  <si>
    <r>
      <t>処遇改善等加算Ⅱ</t>
    </r>
    <r>
      <rPr>
        <vertAlign val="superscript"/>
        <sz val="11"/>
        <rFont val="HGｺﾞｼｯｸM"/>
        <family val="3"/>
        <charset val="128"/>
      </rPr>
      <t>(注２)</t>
    </r>
    <rPh sb="0" eb="2">
      <t>ショグウ</t>
    </rPh>
    <rPh sb="2" eb="4">
      <t>カイゼン</t>
    </rPh>
    <rPh sb="4" eb="5">
      <t>トウ</t>
    </rPh>
    <rPh sb="5" eb="7">
      <t>カサン</t>
    </rPh>
    <rPh sb="9" eb="10">
      <t>チュウ</t>
    </rPh>
    <phoneticPr fontId="8"/>
  </si>
  <si>
    <t>㉓</t>
    <phoneticPr fontId="5"/>
  </si>
  <si>
    <t xml:space="preserve">※１　各月初日の利用子どもの単価に加算
※２　人数Ａ及び人数Ｂについては、別に定める
</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</si>
  <si>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㉔</t>
    <phoneticPr fontId="8"/>
  </si>
  <si>
    <r>
      <t>施設関係者評価加算</t>
    </r>
    <r>
      <rPr>
        <vertAlign val="superscript"/>
        <sz val="11"/>
        <rFont val="HGｺﾞｼｯｸM"/>
        <family val="3"/>
        <charset val="128"/>
      </rPr>
      <t>(注２)</t>
    </r>
    <rPh sb="0" eb="2">
      <t>シセツ</t>
    </rPh>
    <rPh sb="2" eb="5">
      <t>カンケイシャ</t>
    </rPh>
    <rPh sb="5" eb="7">
      <t>ヒョウカ</t>
    </rPh>
    <rPh sb="7" eb="9">
      <t>カサン</t>
    </rPh>
    <rPh sb="10" eb="11">
      <t>チュウ</t>
    </rPh>
    <phoneticPr fontId="8"/>
  </si>
  <si>
    <t>㉕</t>
    <phoneticPr fontId="5"/>
  </si>
  <si>
    <t>㉖</t>
    <phoneticPr fontId="8"/>
  </si>
  <si>
    <r>
      <t>降灰除去費加算</t>
    </r>
    <r>
      <rPr>
        <vertAlign val="superscript"/>
        <sz val="11"/>
        <rFont val="HGｺﾞｼｯｸM"/>
        <family val="3"/>
        <charset val="128"/>
      </rPr>
      <t>(注２)</t>
    </r>
    <rPh sb="0" eb="2">
      <t>コウカイ</t>
    </rPh>
    <rPh sb="2" eb="4">
      <t>ジョキョ</t>
    </rPh>
    <rPh sb="4" eb="5">
      <t>ヒ</t>
    </rPh>
    <rPh sb="5" eb="7">
      <t>カサン</t>
    </rPh>
    <rPh sb="8" eb="9">
      <t>チュウ</t>
    </rPh>
    <phoneticPr fontId="8"/>
  </si>
  <si>
    <t>㉗</t>
    <phoneticPr fontId="8"/>
  </si>
  <si>
    <t>㉘</t>
    <phoneticPr fontId="8"/>
  </si>
  <si>
    <t>※加算額は、高齢者者等の年間総雇用時間数を基に区分
※３月初日の利用子どもの単価に加算</t>
    <phoneticPr fontId="8"/>
  </si>
  <si>
    <t>÷３月初日の利用子ども数</t>
    <phoneticPr fontId="5"/>
  </si>
  <si>
    <r>
      <t>施設機能強化推進費加算</t>
    </r>
    <r>
      <rPr>
        <vertAlign val="superscript"/>
        <sz val="11"/>
        <rFont val="HGｺﾞｼｯｸM"/>
        <family val="3"/>
        <charset val="128"/>
      </rPr>
      <t>(注２)</t>
    </r>
    <rPh sb="0" eb="2">
      <t>シセツ</t>
    </rPh>
    <rPh sb="2" eb="4">
      <t>キノウ</t>
    </rPh>
    <rPh sb="4" eb="6">
      <t>キョウカ</t>
    </rPh>
    <rPh sb="6" eb="8">
      <t>スイシン</t>
    </rPh>
    <rPh sb="8" eb="9">
      <t>ヒ</t>
    </rPh>
    <rPh sb="9" eb="11">
      <t>カサン</t>
    </rPh>
    <rPh sb="12" eb="13">
      <t>チュウ</t>
    </rPh>
    <phoneticPr fontId="8"/>
  </si>
  <si>
    <t>㉙</t>
    <phoneticPr fontId="8"/>
  </si>
  <si>
    <r>
      <t>小学校接続加算</t>
    </r>
    <r>
      <rPr>
        <vertAlign val="superscript"/>
        <sz val="11"/>
        <rFont val="HGｺﾞｼｯｸM"/>
        <family val="3"/>
        <charset val="128"/>
      </rPr>
      <t>(注２)</t>
    </r>
    <rPh sb="0" eb="3">
      <t>ショウガッコウ</t>
    </rPh>
    <rPh sb="3" eb="5">
      <t>セツゾク</t>
    </rPh>
    <rPh sb="5" eb="7">
      <t>カサン</t>
    </rPh>
    <rPh sb="8" eb="9">
      <t>チュウ</t>
    </rPh>
    <phoneticPr fontId="8"/>
  </si>
  <si>
    <t>㉚</t>
    <phoneticPr fontId="5"/>
  </si>
  <si>
    <t>　</t>
    <phoneticPr fontId="8"/>
  </si>
  <si>
    <t>㉛</t>
    <phoneticPr fontId="8"/>
  </si>
  <si>
    <t>　</t>
    <phoneticPr fontId="8"/>
  </si>
  <si>
    <r>
      <t>第三者評価受審加算</t>
    </r>
    <r>
      <rPr>
        <vertAlign val="superscript"/>
        <sz val="11"/>
        <rFont val="HGｺﾞｼｯｸM"/>
        <family val="3"/>
        <charset val="128"/>
      </rPr>
      <t>(注２)</t>
    </r>
    <rPh sb="0" eb="3">
      <t>ダイサンシャ</t>
    </rPh>
    <rPh sb="3" eb="5">
      <t>ヒョウカ</t>
    </rPh>
    <rPh sb="5" eb="7">
      <t>ジュシン</t>
    </rPh>
    <rPh sb="7" eb="9">
      <t>カサン</t>
    </rPh>
    <phoneticPr fontId="8"/>
  </si>
  <si>
    <t>㉜</t>
    <phoneticPr fontId="8"/>
  </si>
  <si>
    <t>（ 注 ）年度の初日の前日における満年齢に応じて月額を調整</t>
    <phoneticPr fontId="5"/>
  </si>
  <si>
    <t>（注２）１号認定子どもの利用定員を設定しない場合、それぞれの額に「２」を乗じて算定</t>
    <phoneticPr fontId="5"/>
  </si>
  <si>
    <t>標準時間</t>
    <rPh sb="0" eb="2">
      <t>ヒョウジュン</t>
    </rPh>
    <rPh sb="2" eb="4">
      <t>ジカン</t>
    </rPh>
    <phoneticPr fontId="8"/>
  </si>
  <si>
    <t>短時間</t>
    <rPh sb="0" eb="3">
      <t>タンジカン</t>
    </rPh>
    <phoneticPr fontId="8"/>
  </si>
  <si>
    <t>１号利用定員</t>
    <rPh sb="1" eb="2">
      <t>ゴウ</t>
    </rPh>
    <rPh sb="2" eb="4">
      <t>リヨウ</t>
    </rPh>
    <rPh sb="4" eb="6">
      <t>テイイン</t>
    </rPh>
    <phoneticPr fontId="8"/>
  </si>
  <si>
    <t>2・3号利用定員</t>
    <rPh sb="3" eb="4">
      <t>ゴウ</t>
    </rPh>
    <rPh sb="4" eb="6">
      <t>リヨウ</t>
    </rPh>
    <rPh sb="6" eb="8">
      <t>テイイン</t>
    </rPh>
    <phoneticPr fontId="8"/>
  </si>
  <si>
    <t>事務職員配置加算</t>
    <rPh sb="0" eb="2">
      <t>ジム</t>
    </rPh>
    <rPh sb="2" eb="4">
      <t>ショクイン</t>
    </rPh>
    <rPh sb="4" eb="6">
      <t>ハイチ</t>
    </rPh>
    <rPh sb="6" eb="8">
      <t>カサン</t>
    </rPh>
    <phoneticPr fontId="1"/>
  </si>
  <si>
    <t>指導充実加配加算</t>
    <rPh sb="0" eb="2">
      <t>シドウ</t>
    </rPh>
    <rPh sb="2" eb="4">
      <t>ジュウジツ</t>
    </rPh>
    <rPh sb="4" eb="6">
      <t>カハイ</t>
    </rPh>
    <rPh sb="6" eb="8">
      <t>カサン</t>
    </rPh>
    <phoneticPr fontId="1"/>
  </si>
  <si>
    <t>２歳児</t>
    <rPh sb="1" eb="2">
      <t>サイ</t>
    </rPh>
    <rPh sb="2" eb="3">
      <t>ジ</t>
    </rPh>
    <phoneticPr fontId="1"/>
  </si>
  <si>
    <t>３歳児配置改善加算</t>
    <rPh sb="1" eb="3">
      <t>サイジ</t>
    </rPh>
    <rPh sb="3" eb="5">
      <t>ハイチ</t>
    </rPh>
    <rPh sb="5" eb="7">
      <t>カイゼン</t>
    </rPh>
    <rPh sb="7" eb="9">
      <t>カサン</t>
    </rPh>
    <phoneticPr fontId="8"/>
  </si>
  <si>
    <t>夜間保育加算</t>
    <rPh sb="0" eb="2">
      <t>ヤカン</t>
    </rPh>
    <rPh sb="2" eb="4">
      <t>ホイク</t>
    </rPh>
    <rPh sb="4" eb="6">
      <t>カサン</t>
    </rPh>
    <phoneticPr fontId="1"/>
  </si>
  <si>
    <t>１号認定こどもの利用定員を設定しない場合</t>
    <rPh sb="1" eb="2">
      <t>ゴウ</t>
    </rPh>
    <rPh sb="2" eb="4">
      <t>ニンテイ</t>
    </rPh>
    <rPh sb="8" eb="10">
      <t>リヨウ</t>
    </rPh>
    <rPh sb="10" eb="12">
      <t>テイイン</t>
    </rPh>
    <rPh sb="13" eb="15">
      <t>セッテイ</t>
    </rPh>
    <rPh sb="18" eb="20">
      <t>バアイ</t>
    </rPh>
    <phoneticPr fontId="1"/>
  </si>
  <si>
    <t>常態的に土曜日に閉所する場合（基礎分）</t>
    <rPh sb="0" eb="2">
      <t>ジョウタイ</t>
    </rPh>
    <rPh sb="2" eb="3">
      <t>テキ</t>
    </rPh>
    <rPh sb="4" eb="7">
      <t>ドヨウビ</t>
    </rPh>
    <rPh sb="8" eb="10">
      <t>ヘイショ</t>
    </rPh>
    <rPh sb="12" eb="14">
      <t>バアイ</t>
    </rPh>
    <rPh sb="15" eb="17">
      <t>キソ</t>
    </rPh>
    <rPh sb="17" eb="18">
      <t>ブン</t>
    </rPh>
    <phoneticPr fontId="1"/>
  </si>
  <si>
    <t>常態的に土曜日に閉所する場合（賃金改善要件分）</t>
    <rPh sb="0" eb="2">
      <t>ジョウタイ</t>
    </rPh>
    <rPh sb="2" eb="3">
      <t>テキ</t>
    </rPh>
    <rPh sb="4" eb="7">
      <t>ドヨウビ</t>
    </rPh>
    <rPh sb="8" eb="10">
      <t>ヘイショ</t>
    </rPh>
    <rPh sb="12" eb="14">
      <t>バアイ</t>
    </rPh>
    <rPh sb="15" eb="17">
      <t>チンギン</t>
    </rPh>
    <rPh sb="17" eb="19">
      <t>カイゼン</t>
    </rPh>
    <rPh sb="19" eb="21">
      <t>ヨウケン</t>
    </rPh>
    <rPh sb="21" eb="22">
      <t>ブン</t>
    </rPh>
    <phoneticPr fontId="1"/>
  </si>
  <si>
    <t>③合計（賃金改善要件分）</t>
    <rPh sb="1" eb="3">
      <t>ゴウケイ</t>
    </rPh>
    <rPh sb="4" eb="6">
      <t>チンギン</t>
    </rPh>
    <rPh sb="6" eb="8">
      <t>カイゼン</t>
    </rPh>
    <rPh sb="8" eb="10">
      <t>ヨウケン</t>
    </rPh>
    <rPh sb="10" eb="11">
      <t>ブン</t>
    </rPh>
    <phoneticPr fontId="4"/>
  </si>
  <si>
    <t>③合計（基礎分）</t>
    <rPh sb="1" eb="3">
      <t>ゴウケイ</t>
    </rPh>
    <rPh sb="4" eb="6">
      <t>キソ</t>
    </rPh>
    <rPh sb="6" eb="7">
      <t>ブン</t>
    </rPh>
    <phoneticPr fontId="1"/>
  </si>
  <si>
    <t>③合計</t>
    <rPh sb="1" eb="3">
      <t>ゴウケイ</t>
    </rPh>
    <phoneticPr fontId="1"/>
  </si>
  <si>
    <t>処遇改善等加算の単価の合計額(②+③+④)</t>
    <rPh sb="0" eb="2">
      <t>ショグウ</t>
    </rPh>
    <rPh sb="2" eb="4">
      <t>カイゼン</t>
    </rPh>
    <rPh sb="4" eb="5">
      <t>トウ</t>
    </rPh>
    <rPh sb="5" eb="7">
      <t>カサン</t>
    </rPh>
    <rPh sb="8" eb="10">
      <t>タンカ</t>
    </rPh>
    <rPh sb="11" eb="13">
      <t>ゴウケイ</t>
    </rPh>
    <rPh sb="13" eb="14">
      <t>ガク</t>
    </rPh>
    <phoneticPr fontId="4"/>
  </si>
  <si>
    <t>職員配置加算分⑦</t>
    <rPh sb="0" eb="2">
      <t>ショクイン</t>
    </rPh>
    <rPh sb="2" eb="4">
      <t>ハイチ</t>
    </rPh>
    <rPh sb="4" eb="6">
      <t>カサン</t>
    </rPh>
    <rPh sb="6" eb="7">
      <t>ブン</t>
    </rPh>
    <phoneticPr fontId="4"/>
  </si>
  <si>
    <t>平均利用子ども数×職員処遇改善費の単価の合計</t>
    <rPh sb="0" eb="2">
      <t>ヘイキン</t>
    </rPh>
    <rPh sb="2" eb="4">
      <t>リヨウ</t>
    </rPh>
    <rPh sb="9" eb="11">
      <t>ショクイン</t>
    </rPh>
    <rPh sb="11" eb="13">
      <t>ショグウ</t>
    </rPh>
    <rPh sb="13" eb="15">
      <t>カイゼン</t>
    </rPh>
    <rPh sb="15" eb="16">
      <t>ヒ</t>
    </rPh>
    <rPh sb="17" eb="19">
      <t>タンカ</t>
    </rPh>
    <rPh sb="20" eb="22">
      <t>ゴウケイ</t>
    </rPh>
    <phoneticPr fontId="4"/>
  </si>
  <si>
    <t>①×⑦</t>
    <phoneticPr fontId="4"/>
  </si>
  <si>
    <t>処遇改善等加算【国】（1,000円未満切り捨て）</t>
    <rPh sb="0" eb="2">
      <t>ショグウ</t>
    </rPh>
    <rPh sb="2" eb="4">
      <t>カイゼン</t>
    </rPh>
    <rPh sb="4" eb="5">
      <t>トウ</t>
    </rPh>
    <rPh sb="5" eb="7">
      <t>カサン</t>
    </rPh>
    <rPh sb="8" eb="9">
      <t>クニ</t>
    </rPh>
    <rPh sb="16" eb="17">
      <t>エン</t>
    </rPh>
    <rPh sb="17" eb="19">
      <t>ミマン</t>
    </rPh>
    <rPh sb="19" eb="20">
      <t>キ</t>
    </rPh>
    <rPh sb="21" eb="22">
      <t>ス</t>
    </rPh>
    <phoneticPr fontId="4"/>
  </si>
  <si>
    <t>職員配置加算【市】（1,000円未満切り捨て）</t>
    <rPh sb="0" eb="2">
      <t>ショクイン</t>
    </rPh>
    <rPh sb="2" eb="4">
      <t>ハイチ</t>
    </rPh>
    <rPh sb="4" eb="6">
      <t>カサン</t>
    </rPh>
    <rPh sb="7" eb="8">
      <t>シ</t>
    </rPh>
    <phoneticPr fontId="4"/>
  </si>
  <si>
    <t>加算見込額（処遇改善等加算Ⅰ【国】（1,000円未満切り捨て））</t>
    <rPh sb="0" eb="2">
      <t>カサン</t>
    </rPh>
    <rPh sb="2" eb="4">
      <t>ミコミ</t>
    </rPh>
    <rPh sb="4" eb="5">
      <t>ガク</t>
    </rPh>
    <phoneticPr fontId="4"/>
  </si>
  <si>
    <t>加算見込額</t>
    <rPh sb="0" eb="2">
      <t>カサン</t>
    </rPh>
    <rPh sb="2" eb="4">
      <t>ミコミ</t>
    </rPh>
    <rPh sb="4" eb="5">
      <t>ガク</t>
    </rPh>
    <phoneticPr fontId="4"/>
  </si>
  <si>
    <t>平均経験年数</t>
    <rPh sb="0" eb="2">
      <t>ヘイキン</t>
    </rPh>
    <rPh sb="2" eb="4">
      <t>ケイケン</t>
    </rPh>
    <rPh sb="4" eb="6">
      <t>ネンスウ</t>
    </rPh>
    <phoneticPr fontId="8"/>
  </si>
  <si>
    <t>認定こども園
教育部分</t>
    <rPh sb="0" eb="2">
      <t>ニンテイ</t>
    </rPh>
    <rPh sb="5" eb="6">
      <t>エン</t>
    </rPh>
    <rPh sb="7" eb="9">
      <t>キョウイク</t>
    </rPh>
    <rPh sb="9" eb="11">
      <t>ブブン</t>
    </rPh>
    <phoneticPr fontId="4"/>
  </si>
  <si>
    <t>46人
～
60人</t>
    <rPh sb="2" eb="3">
      <t>ニン</t>
    </rPh>
    <rPh sb="8" eb="9">
      <t>ニン</t>
    </rPh>
    <phoneticPr fontId="5"/>
  </si>
  <si>
    <t>療育支援加算</t>
    <rPh sb="0" eb="2">
      <t>リョウイク</t>
    </rPh>
    <rPh sb="2" eb="4">
      <t>シエン</t>
    </rPh>
    <rPh sb="4" eb="6">
      <t>カサン</t>
    </rPh>
    <phoneticPr fontId="1"/>
  </si>
  <si>
    <t>A</t>
    <phoneticPr fontId="1"/>
  </si>
  <si>
    <t>B</t>
    <phoneticPr fontId="1"/>
  </si>
  <si>
    <t>事務職員配置加算</t>
    <rPh sb="0" eb="2">
      <t>ジム</t>
    </rPh>
    <rPh sb="2" eb="4">
      <t>ショクイン</t>
    </rPh>
    <rPh sb="4" eb="6">
      <t>ハイチ</t>
    </rPh>
    <rPh sb="6" eb="8">
      <t>カサン</t>
    </rPh>
    <phoneticPr fontId="1"/>
  </si>
  <si>
    <t>指導充実加配加算</t>
    <rPh sb="0" eb="2">
      <t>シドウ</t>
    </rPh>
    <rPh sb="2" eb="4">
      <t>ジュウジツ</t>
    </rPh>
    <rPh sb="4" eb="6">
      <t>カハイ</t>
    </rPh>
    <rPh sb="6" eb="8">
      <t>カサン</t>
    </rPh>
    <phoneticPr fontId="1"/>
  </si>
  <si>
    <t>事務負担対応加配加算</t>
    <rPh sb="0" eb="2">
      <t>ジム</t>
    </rPh>
    <rPh sb="2" eb="4">
      <t>フタン</t>
    </rPh>
    <rPh sb="4" eb="6">
      <t>タイオウ</t>
    </rPh>
    <rPh sb="6" eb="8">
      <t>カハイ</t>
    </rPh>
    <rPh sb="8" eb="10">
      <t>カサン</t>
    </rPh>
    <phoneticPr fontId="1"/>
  </si>
  <si>
    <t>※青色欄を記入してください。</t>
    <rPh sb="1" eb="3">
      <t>アオイロ</t>
    </rPh>
    <rPh sb="3" eb="4">
      <t>ラン</t>
    </rPh>
    <rPh sb="5" eb="7">
      <t>キニュウ</t>
    </rPh>
    <phoneticPr fontId="4"/>
  </si>
  <si>
    <t>職員処遇改善費</t>
    <rPh sb="0" eb="2">
      <t>ショクイン</t>
    </rPh>
    <rPh sb="2" eb="4">
      <t>ショグウ</t>
    </rPh>
    <rPh sb="4" eb="6">
      <t>カイゼン</t>
    </rPh>
    <rPh sb="6" eb="7">
      <t>ヒ</t>
    </rPh>
    <phoneticPr fontId="1"/>
  </si>
  <si>
    <t>１歳</t>
    <rPh sb="1" eb="2">
      <t>サイ</t>
    </rPh>
    <phoneticPr fontId="1"/>
  </si>
  <si>
    <t>２歳</t>
    <rPh sb="1" eb="2">
      <t>サイ</t>
    </rPh>
    <phoneticPr fontId="1"/>
  </si>
  <si>
    <t>４・５歳</t>
    <rPh sb="3" eb="4">
      <t>サイ</t>
    </rPh>
    <phoneticPr fontId="1"/>
  </si>
  <si>
    <t>区</t>
    <rPh sb="0" eb="1">
      <t>ク</t>
    </rPh>
    <phoneticPr fontId="1"/>
  </si>
  <si>
    <t>2019年度 処遇改善等加算Ⅰ加算見込額積算表</t>
    <rPh sb="4" eb="6">
      <t>ネンド</t>
    </rPh>
    <rPh sb="7" eb="9">
      <t>ショグウ</t>
    </rPh>
    <rPh sb="9" eb="11">
      <t>カイゼン</t>
    </rPh>
    <rPh sb="11" eb="12">
      <t>トウ</t>
    </rPh>
    <rPh sb="12" eb="14">
      <t>カサン</t>
    </rPh>
    <rPh sb="15" eb="17">
      <t>カサン</t>
    </rPh>
    <rPh sb="17" eb="19">
      <t>ミコミ</t>
    </rPh>
    <rPh sb="19" eb="20">
      <t>ガク</t>
    </rPh>
    <rPh sb="20" eb="22">
      <t>セキサン</t>
    </rPh>
    <rPh sb="22" eb="23">
      <t>ヒョウ</t>
    </rPh>
    <phoneticPr fontId="8"/>
  </si>
  <si>
    <t>講師配置加算</t>
    <rPh sb="0" eb="2">
      <t>コウシ</t>
    </rPh>
    <rPh sb="2" eb="4">
      <t>ハイチ</t>
    </rPh>
    <rPh sb="4" eb="6">
      <t>カサン</t>
    </rPh>
    <phoneticPr fontId="1"/>
  </si>
  <si>
    <t xml:space="preserve">・処遇改善等加算Ⅱ－①　　49,780 × 人数A × 1/2 </t>
    <phoneticPr fontId="5"/>
  </si>
  <si>
    <t xml:space="preserve">・処遇改善等加算Ⅱ－②　　 6,220 × 人数B × 1/2 </t>
    <phoneticPr fontId="5"/>
  </si>
  <si>
    <t xml:space="preserve">・処遇改善等加算Ⅱ－①　　49,780 × 人数Ａ × 1/2 </t>
    <rPh sb="1" eb="3">
      <t>ショグウ</t>
    </rPh>
    <rPh sb="3" eb="5">
      <t>カイゼン</t>
    </rPh>
    <rPh sb="5" eb="6">
      <t>トウ</t>
    </rPh>
    <rPh sb="6" eb="8">
      <t>カサン</t>
    </rPh>
    <phoneticPr fontId="5"/>
  </si>
  <si>
    <t>・処遇改善等加算Ⅱ－②　　 6,220 × 人数Ｂ × 1/2</t>
    <rPh sb="1" eb="3">
      <t>ショグウ</t>
    </rPh>
    <rPh sb="3" eb="5">
      <t>カイゼン</t>
    </rPh>
    <rPh sb="5" eb="6">
      <t>トウ</t>
    </rPh>
    <rPh sb="6" eb="8">
      <t>カサン</t>
    </rPh>
    <phoneticPr fontId="5"/>
  </si>
  <si>
    <t>＋</t>
    <phoneticPr fontId="5"/>
  </si>
  <si>
    <t>÷</t>
    <phoneticPr fontId="5"/>
  </si>
  <si>
    <t>－</t>
    <phoneticPr fontId="5"/>
  </si>
  <si>
    <t>－</t>
    <phoneticPr fontId="5"/>
  </si>
  <si>
    <t>×人数</t>
    <phoneticPr fontId="5"/>
  </si>
  <si>
    <t>＋</t>
    <phoneticPr fontId="5"/>
  </si>
  <si>
    <t>×人数</t>
    <phoneticPr fontId="5"/>
  </si>
  <si>
    <t>(⑥＋⑦)</t>
    <phoneticPr fontId="5"/>
  </si>
  <si>
    <t>＋</t>
    <phoneticPr fontId="1"/>
  </si>
  <si>
    <t>A</t>
    <phoneticPr fontId="5"/>
  </si>
  <si>
    <t>(⑤～⑱)</t>
    <phoneticPr fontId="5"/>
  </si>
  <si>
    <t>＋</t>
    <phoneticPr fontId="5"/>
  </si>
  <si>
    <t>B</t>
    <phoneticPr fontId="5"/>
  </si>
  <si>
    <t>B</t>
    <phoneticPr fontId="5"/>
  </si>
  <si>
    <t>－</t>
    <phoneticPr fontId="5"/>
  </si>
  <si>
    <t>＋</t>
    <phoneticPr fontId="1"/>
  </si>
  <si>
    <t>C</t>
    <phoneticPr fontId="5"/>
  </si>
  <si>
    <t>(⑤～⑱)</t>
    <phoneticPr fontId="5"/>
  </si>
  <si>
    <t>D</t>
    <phoneticPr fontId="5"/>
  </si>
  <si>
    <t>－</t>
  </si>
  <si>
    <t>A</t>
    <phoneticPr fontId="5"/>
  </si>
  <si>
    <t>C</t>
    <phoneticPr fontId="5"/>
  </si>
  <si>
    <t>講師配置加算</t>
    <rPh sb="0" eb="2">
      <t>コウシ</t>
    </rPh>
    <rPh sb="2" eb="4">
      <t>ハイチ</t>
    </rPh>
    <rPh sb="4" eb="6">
      <t>カサン</t>
    </rPh>
    <phoneticPr fontId="5"/>
  </si>
  <si>
    <t>処遇改善等加算Ⅰ</t>
  </si>
  <si>
    <t>⑩</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</si>
</sst>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0"/>
    <numFmt numFmtId="184" formatCode="#,##0;[Red]#,##0"/>
    <numFmt numFmtId="185" formatCode="\(#,##0\)"/>
    <numFmt numFmtId="186" formatCode="#,##0;&quot;▲ &quot;#,##0"/>
    <numFmt numFmtId="187" formatCode="#,##0\×&quot;加&quot;&quot;算&quot;&quot;率&quot;"/>
    <numFmt numFmtId="188" formatCode="\(#,##0\×&quot;加&quot;&quot;算&quot;&quot;率&quot;\)"/>
    <numFmt numFmtId="189" formatCode="##,###&quot;×加配人数&quot;"/>
    <numFmt numFmtId="190" formatCode="#,##0&quot;×加算率×加配人数&quot;"/>
    <numFmt numFmtId="191" formatCode="#,##0&quot;×週当たり実施日数&quot;"/>
    <numFmt numFmtId="192" formatCode="#,##0\×&quot;週&quot;&quot;当&quot;&quot;た&quot;&quot;り&quot;&quot;実&quot;&quot;施&quot;&quot;日&quot;&quot;数&quot;\×&quot;加&quot;&quot;算&quot;&quot;率&quot;"/>
    <numFmt numFmtId="193" formatCode="&quot;（&quot;#,##0"/>
    <numFmt numFmtId="194" formatCode="&quot;＋&quot;#,##0\×&quot;加&quot;&quot;算&quot;&quot;率&quot;\)"/>
    <numFmt numFmtId="195" formatCode="&quot;＋&quot;#,##0\×&quot;加&quot;&quot;算&quot;&quot;率&quot;\)&quot;×人数&quot;"/>
    <numFmt numFmtId="196" formatCode="&quot;×&quot;#\ ?/100"/>
    <numFmt numFmtId="197" formatCode="#,##0&quot;×加算率&quot;"/>
    <numFmt numFmtId="198" formatCode="#,##0&quot;÷３月初日の利用子ども数&quot;"/>
    <numFmt numFmtId="199" formatCode="#,##0&quot;（限度額）÷３月初日の利用子ども数&quot;"/>
    <numFmt numFmtId="200" formatCode="###,###&quot;円&quot;"/>
    <numFmt numFmtId="201" formatCode="#,##0\×&quot;加&quot;&quot;算&quot;&quot;数&quot;"/>
    <numFmt numFmtId="202" formatCode="0;\-0;;@"/>
    <numFmt numFmtId="203" formatCode="#,##0_);[Red]\(#,##0\)"/>
    <numFmt numFmtId="204" formatCode="0;;;@"/>
  </numFmts>
  <fonts count="4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1"/>
      <name val="HGPｺﾞｼｯｸM"/>
      <family val="3"/>
      <charset val="128"/>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6"/>
      <name val="HGｺﾞｼｯｸM"/>
      <family val="3"/>
      <charset val="128"/>
    </font>
    <font>
      <sz val="9"/>
      <name val="HGｺﾞｼｯｸM"/>
      <family val="3"/>
      <charset val="128"/>
    </font>
    <font>
      <sz val="8"/>
      <color rgb="FFFF0000"/>
      <name val="HGｺﾞｼｯｸM"/>
      <family val="3"/>
      <charset val="128"/>
    </font>
    <font>
      <sz val="11"/>
      <name val="明朝"/>
      <family val="3"/>
      <charset val="128"/>
    </font>
    <font>
      <b/>
      <sz val="16"/>
      <color theme="1"/>
      <name val="HGｺﾞｼｯｸM"/>
      <family val="3"/>
      <charset val="128"/>
    </font>
    <font>
      <sz val="11"/>
      <color theme="1"/>
      <name val="HGｺﾞｼｯｸM"/>
      <family val="3"/>
      <charset val="128"/>
    </font>
    <font>
      <sz val="11"/>
      <color rgb="FFFF0000"/>
      <name val="明朝"/>
      <family val="3"/>
      <charset val="128"/>
    </font>
    <font>
      <sz val="11"/>
      <color rgb="FFFF0000"/>
      <name val="HGｺﾞｼｯｸM"/>
      <family val="3"/>
      <charset val="128"/>
    </font>
    <font>
      <b/>
      <sz val="16"/>
      <name val="HGｺﾞｼｯｸM"/>
      <family val="3"/>
      <charset val="128"/>
    </font>
    <font>
      <vertAlign val="superscript"/>
      <sz val="11"/>
      <name val="HGｺﾞｼｯｸM"/>
      <family val="3"/>
      <charset val="128"/>
    </font>
    <font>
      <sz val="6"/>
      <name val="HGPｺﾞｼｯｸM"/>
      <family val="3"/>
      <charset val="128"/>
    </font>
    <font>
      <sz val="11"/>
      <color theme="1"/>
      <name val="ＭＳ Ｐゴシック"/>
      <family val="2"/>
      <charset val="128"/>
      <scheme val="minor"/>
    </font>
  </fonts>
  <fills count="6">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s>
  <borders count="14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style="medium">
        <color auto="1"/>
      </top>
      <bottom style="hair">
        <color indexed="64"/>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medium">
        <color auto="1"/>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top/>
      <bottom style="hair">
        <color auto="1"/>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double">
        <color indexed="64"/>
      </top>
      <bottom style="hair">
        <color auto="1"/>
      </bottom>
      <diagonal/>
    </border>
    <border>
      <left/>
      <right/>
      <top style="double">
        <color indexed="64"/>
      </top>
      <bottom style="hair">
        <color auto="1"/>
      </bottom>
      <diagonal/>
    </border>
    <border>
      <left/>
      <right style="thin">
        <color indexed="64"/>
      </right>
      <top style="double">
        <color indexed="64"/>
      </top>
      <bottom style="hair">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right/>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auto="1"/>
      </left>
      <right/>
      <top/>
      <bottom style="thin">
        <color indexed="64"/>
      </bottom>
      <diagonal/>
    </border>
    <border>
      <left/>
      <right style="medium">
        <color indexed="64"/>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medium">
        <color auto="1"/>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style="hair">
        <color auto="1"/>
      </left>
      <right style="medium">
        <color indexed="64"/>
      </right>
      <top style="medium">
        <color indexed="64"/>
      </top>
      <bottom style="medium">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bottom style="medium">
        <color auto="1"/>
      </bottom>
      <diagonal/>
    </border>
    <border>
      <left/>
      <right style="thin">
        <color indexed="64"/>
      </right>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medium">
        <color auto="1"/>
      </left>
      <right/>
      <top style="thin">
        <color indexed="64"/>
      </top>
      <bottom style="hair">
        <color indexed="64"/>
      </bottom>
      <diagonal/>
    </border>
    <border>
      <left style="medium">
        <color auto="1"/>
      </left>
      <right/>
      <top/>
      <bottom style="double">
        <color indexed="64"/>
      </bottom>
      <diagonal/>
    </border>
    <border>
      <left/>
      <right style="thin">
        <color indexed="64"/>
      </right>
      <top/>
      <bottom style="double">
        <color indexed="64"/>
      </bottom>
      <diagonal/>
    </border>
    <border>
      <left/>
      <right style="medium">
        <color auto="1"/>
      </right>
      <top style="hair">
        <color indexed="64"/>
      </top>
      <bottom style="double">
        <color indexed="64"/>
      </bottom>
      <diagonal/>
    </border>
    <border>
      <left/>
      <right style="hair">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auto="1"/>
      </right>
      <top style="hair">
        <color auto="1"/>
      </top>
      <bottom style="thin">
        <color indexed="64"/>
      </bottom>
      <diagonal/>
    </border>
    <border>
      <left style="hair">
        <color auto="1"/>
      </left>
      <right/>
      <top style="hair">
        <color auto="1"/>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thin">
        <color indexed="64"/>
      </right>
      <top style="thin">
        <color indexed="64"/>
      </top>
      <bottom style="double">
        <color indexed="64"/>
      </bottom>
      <diagonal/>
    </border>
    <border>
      <left style="hair">
        <color indexed="64"/>
      </left>
      <right/>
      <top style="hair">
        <color indexed="64"/>
      </top>
      <bottom style="double">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medium">
        <color indexed="64"/>
      </bottom>
      <diagonal/>
    </border>
    <border>
      <left/>
      <right style="hair">
        <color indexed="64"/>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style="thin">
        <color indexed="64"/>
      </left>
      <right style="hair">
        <color indexed="64"/>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10">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32" fillId="0" borderId="0"/>
    <xf numFmtId="0" fontId="2" fillId="0" borderId="0"/>
    <xf numFmtId="38" fontId="40" fillId="0" borderId="0" applyFont="0" applyFill="0" applyBorder="0" applyAlignment="0" applyProtection="0">
      <alignment vertical="center"/>
    </xf>
  </cellStyleXfs>
  <cellXfs count="948">
    <xf numFmtId="0" fontId="0" fillId="0" borderId="0" xfId="0">
      <alignment vertical="center"/>
    </xf>
    <xf numFmtId="0" fontId="2" fillId="0" borderId="0" xfId="1" applyProtection="1"/>
    <xf numFmtId="0" fontId="2" fillId="0" borderId="0" xfId="1" applyFont="1" applyProtection="1"/>
    <xf numFmtId="0" fontId="3" fillId="0" borderId="0" xfId="1" applyFont="1" applyProtection="1"/>
    <xf numFmtId="0" fontId="10" fillId="0" borderId="0" xfId="2" applyProtection="1">
      <alignment vertical="center"/>
    </xf>
    <xf numFmtId="178" fontId="11" fillId="0" borderId="0" xfId="2" applyNumberFormat="1" applyFont="1" applyFill="1" applyBorder="1" applyAlignment="1" applyProtection="1">
      <alignment horizontal="distributed" vertical="center" shrinkToFit="1"/>
    </xf>
    <xf numFmtId="0" fontId="12" fillId="0" borderId="0" xfId="2" applyFont="1" applyFill="1" applyBorder="1" applyAlignment="1" applyProtection="1">
      <alignment horizontal="distributed" vertical="center"/>
    </xf>
    <xf numFmtId="0" fontId="15" fillId="0" borderId="24" xfId="1" applyFont="1" applyBorder="1" applyAlignment="1" applyProtection="1">
      <alignment horizontal="left" vertical="center"/>
    </xf>
    <xf numFmtId="0" fontId="3" fillId="0" borderId="25" xfId="1" applyFont="1" applyBorder="1" applyProtection="1"/>
    <xf numFmtId="0" fontId="16" fillId="0" borderId="25" xfId="1" applyFont="1" applyBorder="1" applyAlignment="1" applyProtection="1">
      <alignment horizontal="center" vertical="center"/>
    </xf>
    <xf numFmtId="1" fontId="13" fillId="0" borderId="25" xfId="1" applyNumberFormat="1" applyFont="1" applyFill="1" applyBorder="1" applyAlignment="1" applyProtection="1">
      <alignment horizontal="right" vertical="center"/>
    </xf>
    <xf numFmtId="0" fontId="2" fillId="0" borderId="25" xfId="1" applyFont="1" applyFill="1" applyBorder="1" applyProtection="1"/>
    <xf numFmtId="0" fontId="2" fillId="0" borderId="25" xfId="1" applyFont="1" applyBorder="1" applyProtection="1"/>
    <xf numFmtId="0" fontId="3" fillId="0" borderId="25" xfId="1" applyFont="1" applyBorder="1" applyAlignment="1" applyProtection="1">
      <alignment horizontal="right"/>
    </xf>
    <xf numFmtId="0" fontId="3" fillId="0" borderId="26" xfId="1" applyFont="1" applyBorder="1" applyProtection="1"/>
    <xf numFmtId="0" fontId="15" fillId="0" borderId="29" xfId="1" applyFont="1" applyBorder="1" applyAlignment="1" applyProtection="1">
      <alignment horizontal="left" vertical="center"/>
    </xf>
    <xf numFmtId="0" fontId="3" fillId="0" borderId="30" xfId="1" applyFont="1" applyBorder="1" applyProtection="1"/>
    <xf numFmtId="0" fontId="2" fillId="0" borderId="30" xfId="1" applyFont="1" applyBorder="1" applyProtection="1"/>
    <xf numFmtId="0" fontId="2" fillId="0" borderId="30" xfId="1" applyFont="1" applyFill="1" applyBorder="1" applyProtection="1"/>
    <xf numFmtId="0" fontId="13" fillId="0" borderId="30" xfId="1" applyFont="1" applyFill="1" applyBorder="1" applyAlignment="1" applyProtection="1">
      <alignment vertical="center"/>
    </xf>
    <xf numFmtId="1" fontId="13" fillId="0" borderId="30" xfId="1" applyNumberFormat="1" applyFont="1" applyFill="1" applyBorder="1" applyAlignment="1" applyProtection="1">
      <alignment horizontal="right" vertical="center"/>
    </xf>
    <xf numFmtId="0" fontId="3" fillId="0" borderId="30" xfId="1" applyFont="1" applyBorder="1" applyAlignment="1" applyProtection="1">
      <alignment horizontal="right"/>
    </xf>
    <xf numFmtId="0" fontId="3" fillId="0" borderId="31" xfId="1" applyFont="1" applyBorder="1" applyProtection="1"/>
    <xf numFmtId="9" fontId="13" fillId="0" borderId="25" xfId="3" applyFont="1" applyFill="1" applyBorder="1" applyAlignment="1" applyProtection="1">
      <alignment vertical="center"/>
    </xf>
    <xf numFmtId="9" fontId="18" fillId="0" borderId="25" xfId="3" applyFont="1" applyFill="1" applyBorder="1" applyAlignment="1" applyProtection="1">
      <alignment vertical="center" wrapText="1"/>
    </xf>
    <xf numFmtId="9" fontId="18" fillId="0" borderId="13" xfId="3" applyFont="1" applyFill="1" applyBorder="1" applyAlignment="1" applyProtection="1">
      <alignment vertical="center" wrapText="1"/>
    </xf>
    <xf numFmtId="9" fontId="18" fillId="0" borderId="14" xfId="3" applyFont="1" applyFill="1" applyBorder="1" applyAlignment="1" applyProtection="1">
      <alignment vertical="center" wrapText="1"/>
    </xf>
    <xf numFmtId="0" fontId="3" fillId="0" borderId="0" xfId="1" applyFont="1" applyBorder="1" applyAlignment="1" applyProtection="1">
      <alignment horizontal="right"/>
    </xf>
    <xf numFmtId="0" fontId="3" fillId="0" borderId="0" xfId="1" applyFont="1" applyBorder="1" applyProtection="1"/>
    <xf numFmtId="0" fontId="13" fillId="0" borderId="42" xfId="1" applyFont="1" applyFill="1" applyBorder="1" applyAlignment="1" applyProtection="1">
      <alignment vertical="center"/>
    </xf>
    <xf numFmtId="0" fontId="13" fillId="0" borderId="48" xfId="1" applyFont="1" applyFill="1" applyBorder="1" applyAlignment="1" applyProtection="1">
      <alignment vertical="center"/>
    </xf>
    <xf numFmtId="0" fontId="13" fillId="0" borderId="53" xfId="1" applyFont="1" applyFill="1" applyBorder="1" applyAlignment="1" applyProtection="1">
      <alignment vertical="center"/>
    </xf>
    <xf numFmtId="0" fontId="13" fillId="0" borderId="54" xfId="1" applyFont="1" applyFill="1" applyBorder="1" applyAlignment="1" applyProtection="1">
      <alignment vertical="center"/>
    </xf>
    <xf numFmtId="0" fontId="13" fillId="0" borderId="54" xfId="1" applyFont="1" applyFill="1" applyBorder="1" applyAlignment="1" applyProtection="1">
      <alignment horizontal="right" vertical="center"/>
    </xf>
    <xf numFmtId="0" fontId="13" fillId="0" borderId="25" xfId="1" applyFont="1" applyFill="1" applyBorder="1" applyAlignment="1" applyProtection="1">
      <alignment vertical="center"/>
    </xf>
    <xf numFmtId="0" fontId="13" fillId="0" borderId="25" xfId="1" applyFont="1" applyFill="1" applyBorder="1" applyAlignment="1" applyProtection="1">
      <alignment horizontal="right" vertical="center"/>
    </xf>
    <xf numFmtId="0" fontId="13" fillId="0" borderId="48" xfId="1" applyFont="1" applyFill="1" applyBorder="1" applyAlignment="1" applyProtection="1">
      <alignment horizontal="right" vertical="center"/>
    </xf>
    <xf numFmtId="0" fontId="13" fillId="0" borderId="30" xfId="1" applyFont="1" applyFill="1" applyBorder="1" applyAlignment="1" applyProtection="1">
      <alignment horizontal="right" vertical="center"/>
    </xf>
    <xf numFmtId="0" fontId="13" fillId="0" borderId="14" xfId="1" applyFont="1" applyFill="1" applyBorder="1" applyAlignment="1" applyProtection="1">
      <alignment horizontal="right" vertical="center"/>
    </xf>
    <xf numFmtId="0" fontId="13" fillId="0" borderId="27" xfId="1" applyFont="1" applyFill="1" applyBorder="1" applyAlignment="1" applyProtection="1">
      <alignment horizontal="left" vertical="center"/>
    </xf>
    <xf numFmtId="0" fontId="13" fillId="0" borderId="78" xfId="1" applyFont="1" applyFill="1" applyBorder="1" applyAlignment="1" applyProtection="1">
      <alignment horizontal="left" vertical="center"/>
    </xf>
    <xf numFmtId="0" fontId="13" fillId="2" borderId="24" xfId="1" applyFont="1" applyFill="1" applyBorder="1" applyAlignment="1" applyProtection="1">
      <alignment horizontal="left" vertical="center"/>
    </xf>
    <xf numFmtId="0" fontId="13" fillId="2" borderId="25" xfId="1" applyFont="1" applyFill="1" applyBorder="1" applyAlignment="1" applyProtection="1">
      <alignment horizontal="left" vertical="center"/>
    </xf>
    <xf numFmtId="0" fontId="10" fillId="0" borderId="0" xfId="2" applyFill="1" applyProtection="1">
      <alignment vertical="center"/>
    </xf>
    <xf numFmtId="0" fontId="10" fillId="0" borderId="0" xfId="2" applyAlignment="1">
      <alignment horizontal="center" vertical="center" wrapText="1"/>
    </xf>
    <xf numFmtId="0" fontId="10" fillId="0" borderId="0" xfId="2">
      <alignment vertical="center"/>
    </xf>
    <xf numFmtId="0" fontId="24" fillId="0" borderId="0" xfId="2" applyFont="1" applyBorder="1" applyAlignment="1">
      <alignment horizontal="center" vertical="center" wrapText="1"/>
    </xf>
    <xf numFmtId="0" fontId="24" fillId="0" borderId="35" xfId="2" applyFont="1" applyBorder="1" applyAlignment="1">
      <alignment horizontal="center" vertical="center" wrapText="1"/>
    </xf>
    <xf numFmtId="0" fontId="24" fillId="0" borderId="35" xfId="2" applyFont="1" applyFill="1" applyBorder="1" applyAlignment="1">
      <alignment horizontal="center" vertical="center" wrapText="1"/>
    </xf>
    <xf numFmtId="0" fontId="24" fillId="0" borderId="0" xfId="2" applyFont="1" applyBorder="1" applyAlignment="1">
      <alignment horizontal="center" vertical="center"/>
    </xf>
    <xf numFmtId="0" fontId="24" fillId="0" borderId="35" xfId="2" applyFont="1" applyBorder="1" applyAlignment="1">
      <alignment horizontal="center" vertical="center"/>
    </xf>
    <xf numFmtId="0" fontId="25" fillId="0" borderId="35" xfId="2" applyFont="1" applyBorder="1" applyAlignment="1">
      <alignment horizontal="center" vertical="center"/>
    </xf>
    <xf numFmtId="38" fontId="26" fillId="0" borderId="35" xfId="2" applyNumberFormat="1" applyFont="1" applyBorder="1">
      <alignment vertical="center"/>
    </xf>
    <xf numFmtId="182" fontId="10" fillId="0" borderId="35" xfId="2" applyNumberFormat="1" applyBorder="1">
      <alignment vertical="center"/>
    </xf>
    <xf numFmtId="3" fontId="27" fillId="0" borderId="65"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xf>
    <xf numFmtId="3" fontId="27" fillId="0" borderId="0" xfId="6" applyNumberFormat="1" applyFont="1" applyFill="1" applyBorder="1" applyAlignment="1">
      <alignment horizontal="center" vertical="center" wrapText="1"/>
    </xf>
    <xf numFmtId="3" fontId="15" fillId="0" borderId="0" xfId="6" applyNumberFormat="1" applyFont="1" applyFill="1" applyAlignment="1">
      <alignment horizontal="left" vertical="center"/>
    </xf>
    <xf numFmtId="185" fontId="27" fillId="0" borderId="0" xfId="6" applyNumberFormat="1" applyFont="1" applyFill="1" applyBorder="1" applyAlignment="1">
      <alignment horizontal="center" vertical="center"/>
    </xf>
    <xf numFmtId="3" fontId="27" fillId="0" borderId="27" xfId="6" applyNumberFormat="1" applyFont="1" applyFill="1" applyBorder="1" applyAlignment="1">
      <alignment horizontal="center" vertical="center" wrapText="1"/>
    </xf>
    <xf numFmtId="186" fontId="27" fillId="0" borderId="27" xfId="6" applyNumberFormat="1" applyFont="1" applyFill="1" applyBorder="1" applyAlignment="1">
      <alignment vertical="center" wrapText="1"/>
    </xf>
    <xf numFmtId="185" fontId="27" fillId="0" borderId="0" xfId="6" applyNumberFormat="1" applyFont="1" applyFill="1" applyBorder="1" applyAlignment="1">
      <alignment vertical="center" wrapText="1"/>
    </xf>
    <xf numFmtId="185" fontId="27" fillId="0" borderId="28" xfId="6" applyNumberFormat="1" applyFont="1" applyFill="1" applyBorder="1" applyAlignment="1">
      <alignment horizontal="center" vertical="center" wrapText="1"/>
    </xf>
    <xf numFmtId="185" fontId="27" fillId="0" borderId="0" xfId="6" applyNumberFormat="1" applyFont="1" applyFill="1" applyBorder="1" applyAlignment="1">
      <alignment horizontal="center" vertical="center" wrapText="1"/>
    </xf>
    <xf numFmtId="186" fontId="27" fillId="0" borderId="27" xfId="6" applyNumberFormat="1" applyFont="1" applyFill="1" applyBorder="1" applyAlignment="1">
      <alignment horizontal="center" vertical="center" wrapText="1"/>
    </xf>
    <xf numFmtId="3" fontId="27" fillId="0" borderId="28" xfId="6" applyNumberFormat="1" applyFont="1" applyFill="1" applyBorder="1" applyAlignment="1">
      <alignment horizontal="center" vertical="center" wrapText="1"/>
    </xf>
    <xf numFmtId="186" fontId="27" fillId="0" borderId="65" xfId="6" applyNumberFormat="1" applyFont="1" applyFill="1" applyBorder="1" applyAlignment="1">
      <alignment vertical="center" wrapText="1"/>
    </xf>
    <xf numFmtId="186" fontId="27" fillId="0" borderId="0" xfId="6" applyNumberFormat="1" applyFont="1" applyFill="1" applyBorder="1" applyAlignment="1">
      <alignment vertical="center" wrapText="1"/>
    </xf>
    <xf numFmtId="186" fontId="27" fillId="0" borderId="0" xfId="6" applyNumberFormat="1" applyFont="1" applyFill="1" applyBorder="1" applyAlignment="1">
      <alignment horizontal="center" vertical="center" wrapText="1"/>
    </xf>
    <xf numFmtId="186" fontId="27" fillId="0" borderId="28" xfId="6" applyNumberFormat="1" applyFont="1" applyFill="1" applyBorder="1" applyAlignment="1">
      <alignment horizontal="center" vertical="center" wrapText="1"/>
    </xf>
    <xf numFmtId="186" fontId="27" fillId="0" borderId="65" xfId="6" applyNumberFormat="1" applyFont="1" applyFill="1" applyBorder="1" applyAlignment="1">
      <alignment horizontal="center" vertical="center" wrapText="1"/>
    </xf>
    <xf numFmtId="0" fontId="15" fillId="0" borderId="0" xfId="6" applyFont="1" applyFill="1">
      <alignment vertical="center"/>
    </xf>
    <xf numFmtId="0" fontId="3" fillId="0" borderId="0" xfId="6" applyFont="1" applyFill="1">
      <alignment vertical="center"/>
    </xf>
    <xf numFmtId="185" fontId="27" fillId="0" borderId="79" xfId="6" applyNumberFormat="1" applyFont="1" applyFill="1" applyBorder="1" applyAlignment="1">
      <alignment horizontal="center" vertical="center"/>
    </xf>
    <xf numFmtId="185" fontId="27" fillId="0" borderId="28" xfId="6" applyNumberFormat="1" applyFont="1" applyFill="1" applyBorder="1" applyAlignment="1">
      <alignment horizontal="center" vertical="center"/>
    </xf>
    <xf numFmtId="185" fontId="27" fillId="0" borderId="80" xfId="6" applyNumberFormat="1" applyFont="1" applyFill="1" applyBorder="1" applyAlignment="1">
      <alignment horizontal="center" vertical="center" wrapText="1"/>
    </xf>
    <xf numFmtId="186" fontId="27" fillId="0" borderId="29" xfId="6" applyNumberFormat="1" applyFont="1" applyFill="1" applyBorder="1" applyAlignment="1">
      <alignment vertical="center" wrapText="1"/>
    </xf>
    <xf numFmtId="186" fontId="27" fillId="0" borderId="28" xfId="6" applyNumberFormat="1" applyFont="1" applyFill="1" applyBorder="1" applyAlignment="1">
      <alignment vertical="center" wrapText="1"/>
    </xf>
    <xf numFmtId="186" fontId="27" fillId="0" borderId="78" xfId="6" applyNumberFormat="1" applyFont="1" applyFill="1" applyBorder="1" applyAlignment="1">
      <alignment vertical="center" wrapText="1"/>
    </xf>
    <xf numFmtId="3" fontId="27" fillId="0" borderId="78" xfId="6" applyNumberFormat="1" applyFont="1" applyFill="1" applyBorder="1" applyAlignment="1">
      <alignment horizontal="center" vertical="center" wrapText="1"/>
    </xf>
    <xf numFmtId="186" fontId="27" fillId="0" borderId="78" xfId="6" applyNumberFormat="1" applyFont="1" applyFill="1" applyBorder="1" applyAlignment="1">
      <alignment horizontal="center" vertical="center" wrapText="1"/>
    </xf>
    <xf numFmtId="186" fontId="27" fillId="0" borderId="30" xfId="6" applyNumberFormat="1" applyFont="1" applyFill="1" applyBorder="1" applyAlignment="1">
      <alignment vertical="center" wrapText="1"/>
    </xf>
    <xf numFmtId="3" fontId="27" fillId="0" borderId="30" xfId="6" applyNumberFormat="1" applyFont="1" applyFill="1" applyBorder="1" applyAlignment="1">
      <alignment vertical="center" wrapText="1"/>
    </xf>
    <xf numFmtId="3" fontId="27" fillId="0" borderId="0" xfId="6" applyNumberFormat="1" applyFont="1" applyFill="1" applyBorder="1" applyAlignment="1">
      <alignment vertical="center"/>
    </xf>
    <xf numFmtId="0" fontId="3" fillId="0" borderId="0" xfId="6" applyFont="1" applyFill="1" applyBorder="1">
      <alignment vertical="center"/>
    </xf>
    <xf numFmtId="0" fontId="15" fillId="0" borderId="0" xfId="6" applyFont="1" applyFill="1" applyBorder="1">
      <alignment vertical="center"/>
    </xf>
    <xf numFmtId="3" fontId="27" fillId="0" borderId="81" xfId="6" applyNumberFormat="1" applyFont="1" applyFill="1" applyBorder="1" applyAlignment="1">
      <alignment horizontal="distributed" vertical="center"/>
    </xf>
    <xf numFmtId="3" fontId="27" fillId="0" borderId="27" xfId="6" applyNumberFormat="1" applyFont="1" applyFill="1" applyBorder="1" applyAlignment="1">
      <alignment horizontal="distributed" vertical="center"/>
    </xf>
    <xf numFmtId="185" fontId="27" fillId="0" borderId="27" xfId="6" applyNumberFormat="1" applyFont="1" applyFill="1" applyBorder="1" applyAlignment="1">
      <alignment vertical="center"/>
    </xf>
    <xf numFmtId="186" fontId="27" fillId="0" borderId="0" xfId="6" applyNumberFormat="1" applyFont="1" applyFill="1" applyBorder="1" applyAlignment="1">
      <alignment vertical="center"/>
    </xf>
    <xf numFmtId="185" fontId="27" fillId="0" borderId="0" xfId="6" applyNumberFormat="1" applyFont="1" applyFill="1" applyBorder="1" applyAlignment="1">
      <alignment vertical="center"/>
    </xf>
    <xf numFmtId="3" fontId="27" fillId="0" borderId="85" xfId="6" applyNumberFormat="1" applyFont="1" applyFill="1" applyBorder="1" applyAlignment="1">
      <alignment horizontal="distributed" vertical="center"/>
    </xf>
    <xf numFmtId="3" fontId="3" fillId="0" borderId="0" xfId="6" applyNumberFormat="1" applyFont="1" applyFill="1" applyBorder="1" applyAlignment="1">
      <alignment vertical="center"/>
    </xf>
    <xf numFmtId="185" fontId="27" fillId="0" borderId="0" xfId="6" applyNumberFormat="1" applyFont="1" applyFill="1" applyAlignment="1">
      <alignment horizontal="center" vertical="center"/>
    </xf>
    <xf numFmtId="186" fontId="3" fillId="0" borderId="0" xfId="6" applyNumberFormat="1" applyFont="1" applyFill="1" applyAlignment="1">
      <alignment vertical="center"/>
    </xf>
    <xf numFmtId="3" fontId="27" fillId="0" borderId="0" xfId="6" applyNumberFormat="1" applyFont="1" applyFill="1" applyAlignment="1">
      <alignment vertical="center"/>
    </xf>
    <xf numFmtId="186" fontId="27" fillId="0" borderId="0" xfId="6" applyNumberFormat="1" applyFont="1" applyFill="1" applyAlignment="1">
      <alignment vertical="center"/>
    </xf>
    <xf numFmtId="185" fontId="27" fillId="0" borderId="0" xfId="6" applyNumberFormat="1" applyFont="1" applyFill="1" applyAlignment="1">
      <alignment vertical="center"/>
    </xf>
    <xf numFmtId="186" fontId="27" fillId="0" borderId="0" xfId="6" applyNumberFormat="1" applyFont="1" applyFill="1" applyAlignment="1">
      <alignment vertical="center" shrinkToFit="1"/>
    </xf>
    <xf numFmtId="187" fontId="27" fillId="0" borderId="0" xfId="6" applyNumberFormat="1" applyFont="1" applyFill="1" applyAlignment="1">
      <alignment vertical="center" shrinkToFit="1"/>
    </xf>
    <xf numFmtId="186" fontId="31" fillId="0" borderId="0" xfId="6" applyNumberFormat="1" applyFont="1" applyFill="1" applyAlignment="1">
      <alignment vertical="center"/>
    </xf>
    <xf numFmtId="3" fontId="3" fillId="0" borderId="0" xfId="6" applyNumberFormat="1" applyFont="1" applyFill="1" applyAlignment="1">
      <alignment vertical="center"/>
    </xf>
    <xf numFmtId="186" fontId="33" fillId="0" borderId="0" xfId="7" applyNumberFormat="1" applyFont="1" applyFill="1" applyBorder="1" applyAlignment="1">
      <alignment vertical="center"/>
    </xf>
    <xf numFmtId="186" fontId="34" fillId="0" borderId="0" xfId="7" applyNumberFormat="1" applyFont="1" applyFill="1" applyBorder="1" applyAlignment="1">
      <alignment vertical="center"/>
    </xf>
    <xf numFmtId="186" fontId="34" fillId="0" borderId="0" xfId="7" applyNumberFormat="1" applyFont="1" applyFill="1" applyAlignment="1">
      <alignment vertical="center"/>
    </xf>
    <xf numFmtId="0" fontId="34" fillId="0" borderId="25" xfId="7" applyFont="1" applyFill="1" applyBorder="1" applyAlignment="1">
      <alignment vertical="center" wrapText="1"/>
    </xf>
    <xf numFmtId="0" fontId="34" fillId="0" borderId="25" xfId="7" applyFont="1" applyFill="1" applyBorder="1" applyAlignment="1">
      <alignment vertical="center"/>
    </xf>
    <xf numFmtId="0" fontId="34" fillId="0" borderId="26" xfId="7" applyFont="1" applyFill="1" applyBorder="1" applyAlignment="1">
      <alignment vertical="center"/>
    </xf>
    <xf numFmtId="0" fontId="34" fillId="0" borderId="0" xfId="7" applyFont="1" applyFill="1" applyBorder="1" applyAlignment="1">
      <alignment horizontal="left" vertical="center" wrapText="1"/>
    </xf>
    <xf numFmtId="0" fontId="34" fillId="0" borderId="0" xfId="7" applyFont="1" applyFill="1" applyBorder="1" applyAlignment="1">
      <alignment vertical="center"/>
    </xf>
    <xf numFmtId="0" fontId="34" fillId="0" borderId="0" xfId="7" applyFont="1" applyFill="1" applyBorder="1" applyAlignment="1">
      <alignment horizontal="left" vertical="center"/>
    </xf>
    <xf numFmtId="0" fontId="34" fillId="0" borderId="28" xfId="7" applyFont="1" applyFill="1" applyBorder="1" applyAlignment="1">
      <alignment vertical="center"/>
    </xf>
    <xf numFmtId="0" fontId="34" fillId="0" borderId="30" xfId="7" applyFont="1" applyFill="1" applyBorder="1" applyAlignment="1">
      <alignment vertical="center" wrapText="1"/>
    </xf>
    <xf numFmtId="0" fontId="34" fillId="0" borderId="30" xfId="7" quotePrefix="1" applyFont="1" applyFill="1" applyBorder="1" applyAlignment="1">
      <alignment vertical="center" wrapText="1"/>
    </xf>
    <xf numFmtId="0" fontId="34" fillId="0" borderId="0" xfId="7" applyFont="1" applyFill="1" applyAlignment="1">
      <alignment horizontal="center" vertical="center"/>
    </xf>
    <xf numFmtId="0" fontId="34" fillId="0" borderId="0" xfId="7" applyFont="1" applyFill="1" applyAlignment="1">
      <alignment horizontal="distributed" vertical="center"/>
    </xf>
    <xf numFmtId="0" fontId="34" fillId="0" borderId="0" xfId="7" applyFont="1" applyFill="1" applyAlignment="1">
      <alignment horizontal="right" vertical="center"/>
    </xf>
    <xf numFmtId="0" fontId="34" fillId="0" borderId="0" xfId="7" applyFont="1" applyFill="1" applyAlignment="1">
      <alignment vertical="center"/>
    </xf>
    <xf numFmtId="0" fontId="24" fillId="0" borderId="0" xfId="7" applyFont="1" applyFill="1" applyAlignment="1">
      <alignment vertical="center"/>
    </xf>
    <xf numFmtId="186" fontId="3" fillId="0" borderId="0" xfId="0" applyNumberFormat="1" applyFont="1" applyFill="1" applyAlignment="1">
      <alignment vertical="center"/>
    </xf>
    <xf numFmtId="0" fontId="35" fillId="0" borderId="0" xfId="0" applyFont="1" applyFill="1" applyBorder="1" applyAlignment="1">
      <alignment vertical="center" wrapText="1"/>
    </xf>
    <xf numFmtId="0" fontId="36" fillId="0" borderId="0" xfId="0" applyFont="1" applyFill="1" applyBorder="1" applyAlignment="1">
      <alignment horizontal="center" vertical="center"/>
    </xf>
    <xf numFmtId="0" fontId="35" fillId="0" borderId="0" xfId="0" applyFont="1" applyFill="1" applyBorder="1" applyAlignment="1"/>
    <xf numFmtId="0" fontId="34" fillId="0" borderId="15" xfId="7" applyFont="1" applyFill="1" applyBorder="1" applyAlignment="1">
      <alignment vertical="center" wrapText="1"/>
    </xf>
    <xf numFmtId="0" fontId="3" fillId="0" borderId="14" xfId="0" applyFont="1" applyFill="1" applyBorder="1" applyAlignment="1">
      <alignment vertical="center" wrapText="1"/>
    </xf>
    <xf numFmtId="0" fontId="24" fillId="0" borderId="35" xfId="7" applyFont="1" applyFill="1" applyBorder="1" applyAlignment="1">
      <alignment vertical="center"/>
    </xf>
    <xf numFmtId="0" fontId="24" fillId="0" borderId="0" xfId="7" applyFont="1" applyFill="1" applyAlignment="1">
      <alignment horizontal="center" vertical="center"/>
    </xf>
    <xf numFmtId="0" fontId="34" fillId="0" borderId="14" xfId="7" applyFont="1" applyFill="1" applyBorder="1" applyAlignment="1">
      <alignment vertical="center" wrapText="1"/>
    </xf>
    <xf numFmtId="0" fontId="34" fillId="0" borderId="0" xfId="7" applyFont="1" applyFill="1" applyBorder="1" applyAlignment="1">
      <alignment vertical="center" wrapText="1"/>
    </xf>
    <xf numFmtId="0" fontId="34" fillId="0" borderId="13" xfId="7" applyFont="1" applyFill="1" applyBorder="1" applyAlignment="1">
      <alignment horizontal="center" vertical="center"/>
    </xf>
    <xf numFmtId="0" fontId="34" fillId="0" borderId="28" xfId="7" applyFont="1" applyFill="1" applyBorder="1" applyAlignment="1">
      <alignment vertical="center" wrapText="1"/>
    </xf>
    <xf numFmtId="3" fontId="34" fillId="0" borderId="25" xfId="7" applyNumberFormat="1" applyFont="1" applyFill="1" applyBorder="1" applyAlignment="1">
      <alignment vertical="center" wrapText="1"/>
    </xf>
    <xf numFmtId="3" fontId="34" fillId="0" borderId="26" xfId="7" applyNumberFormat="1" applyFont="1" applyFill="1" applyBorder="1" applyAlignment="1">
      <alignment vertical="center" wrapText="1"/>
    </xf>
    <xf numFmtId="0" fontId="34" fillId="0" borderId="31" xfId="7" applyFont="1" applyFill="1" applyBorder="1" applyAlignment="1">
      <alignment vertical="center" wrapText="1"/>
    </xf>
    <xf numFmtId="0" fontId="24" fillId="0" borderId="0" xfId="7" applyFont="1" applyFill="1" applyBorder="1" applyAlignment="1">
      <alignment vertical="center"/>
    </xf>
    <xf numFmtId="186" fontId="24" fillId="0" borderId="0" xfId="7" applyNumberFormat="1" applyFont="1" applyFill="1" applyAlignment="1">
      <alignment vertical="center"/>
    </xf>
    <xf numFmtId="185" fontId="27" fillId="0" borderId="28" xfId="6" applyNumberFormat="1" applyFont="1" applyFill="1" applyBorder="1" applyAlignment="1">
      <alignment horizontal="center" vertical="center"/>
    </xf>
    <xf numFmtId="3" fontId="27" fillId="0" borderId="78" xfId="6" applyNumberFormat="1" applyFont="1" applyFill="1" applyBorder="1" applyAlignment="1">
      <alignment horizontal="center" vertical="center" wrapText="1"/>
    </xf>
    <xf numFmtId="186" fontId="27" fillId="0" borderId="65" xfId="6" applyNumberFormat="1" applyFont="1" applyFill="1" applyBorder="1" applyAlignment="1">
      <alignment horizontal="center" vertical="center" wrapText="1"/>
    </xf>
    <xf numFmtId="3" fontId="27" fillId="0" borderId="65" xfId="6" applyNumberFormat="1" applyFont="1" applyFill="1" applyBorder="1" applyAlignment="1">
      <alignment horizontal="center" vertical="center" wrapText="1"/>
    </xf>
    <xf numFmtId="3" fontId="27" fillId="0" borderId="27"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wrapText="1"/>
    </xf>
    <xf numFmtId="3" fontId="27" fillId="0" borderId="28"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xf>
    <xf numFmtId="0" fontId="15" fillId="4" borderId="0" xfId="6" applyFont="1" applyFill="1">
      <alignment vertical="center"/>
    </xf>
    <xf numFmtId="0" fontId="15" fillId="5" borderId="0" xfId="6" applyFont="1" applyFill="1">
      <alignment vertical="center"/>
    </xf>
    <xf numFmtId="3" fontId="3" fillId="4" borderId="0" xfId="6" applyNumberFormat="1" applyFont="1" applyFill="1" applyBorder="1" applyAlignment="1">
      <alignment vertical="center"/>
    </xf>
    <xf numFmtId="3" fontId="3" fillId="5" borderId="0" xfId="6" applyNumberFormat="1" applyFont="1" applyFill="1" applyBorder="1" applyAlignment="1">
      <alignment vertical="center"/>
    </xf>
    <xf numFmtId="3" fontId="27" fillId="4" borderId="81" xfId="6" applyNumberFormat="1" applyFont="1" applyFill="1" applyBorder="1" applyAlignment="1">
      <alignment horizontal="distributed" vertical="center"/>
    </xf>
    <xf numFmtId="3" fontId="27" fillId="4" borderId="27" xfId="6" applyNumberFormat="1" applyFont="1" applyFill="1" applyBorder="1" applyAlignment="1">
      <alignment horizontal="distributed" vertical="center"/>
    </xf>
    <xf numFmtId="186" fontId="27" fillId="4" borderId="63" xfId="6" applyNumberFormat="1" applyFont="1" applyFill="1" applyBorder="1" applyAlignment="1">
      <alignment horizontal="right" vertical="center"/>
    </xf>
    <xf numFmtId="185" fontId="27" fillId="4" borderId="82" xfId="6" applyNumberFormat="1" applyFont="1" applyFill="1" applyBorder="1" applyAlignment="1">
      <alignment horizontal="right" vertical="center"/>
    </xf>
    <xf numFmtId="186" fontId="27" fillId="4" borderId="63" xfId="6" applyNumberFormat="1" applyFont="1" applyFill="1" applyBorder="1" applyAlignment="1">
      <alignment horizontal="right" vertical="center" wrapText="1"/>
    </xf>
    <xf numFmtId="185" fontId="27" fillId="4" borderId="83" xfId="6" applyNumberFormat="1" applyFont="1" applyFill="1" applyBorder="1" applyAlignment="1">
      <alignment horizontal="right" vertical="center" wrapText="1"/>
    </xf>
    <xf numFmtId="185" fontId="27" fillId="4" borderId="64" xfId="6" applyNumberFormat="1" applyFont="1" applyFill="1" applyBorder="1" applyAlignment="1">
      <alignment horizontal="center" vertical="center" wrapText="1"/>
    </xf>
    <xf numFmtId="185" fontId="27" fillId="4" borderId="63" xfId="6" applyNumberFormat="1" applyFont="1" applyFill="1" applyBorder="1" applyAlignment="1">
      <alignment horizontal="right" vertical="center" wrapText="1"/>
    </xf>
    <xf numFmtId="188" fontId="27" fillId="4" borderId="81" xfId="6" applyNumberFormat="1" applyFont="1" applyFill="1" applyBorder="1" applyAlignment="1">
      <alignment vertical="center" shrinkToFit="1"/>
    </xf>
    <xf numFmtId="186" fontId="27" fillId="4" borderId="0" xfId="6" applyNumberFormat="1" applyFont="1" applyFill="1" applyBorder="1" applyAlignment="1">
      <alignment vertical="center"/>
    </xf>
    <xf numFmtId="185" fontId="27" fillId="4" borderId="0" xfId="6" applyNumberFormat="1" applyFont="1" applyFill="1" applyBorder="1" applyAlignment="1">
      <alignment vertical="center"/>
    </xf>
    <xf numFmtId="187" fontId="27" fillId="4" borderId="0" xfId="6" applyNumberFormat="1" applyFont="1" applyFill="1" applyBorder="1" applyAlignment="1">
      <alignment vertical="center" shrinkToFit="1"/>
    </xf>
    <xf numFmtId="187" fontId="27" fillId="4" borderId="30" xfId="6" applyNumberFormat="1" applyFont="1" applyFill="1" applyBorder="1" applyAlignment="1">
      <alignment vertical="center" shrinkToFit="1"/>
    </xf>
    <xf numFmtId="193" fontId="27" fillId="4" borderId="36" xfId="6" applyNumberFormat="1" applyFont="1" applyFill="1" applyBorder="1" applyAlignment="1">
      <alignment horizontal="left" vertical="center" wrapText="1"/>
    </xf>
    <xf numFmtId="185" fontId="27" fillId="4" borderId="0" xfId="6" applyNumberFormat="1" applyFont="1" applyFill="1" applyBorder="1" applyAlignment="1">
      <alignment horizontal="center" vertical="center" wrapText="1"/>
    </xf>
    <xf numFmtId="0" fontId="3" fillId="4" borderId="0" xfId="6" applyFont="1" applyFill="1">
      <alignment vertical="center"/>
    </xf>
    <xf numFmtId="3" fontId="27" fillId="4" borderId="85" xfId="6" applyNumberFormat="1" applyFont="1" applyFill="1" applyBorder="1" applyAlignment="1">
      <alignment horizontal="distributed" vertical="center"/>
    </xf>
    <xf numFmtId="186" fontId="27" fillId="4" borderId="86" xfId="6" applyNumberFormat="1" applyFont="1" applyFill="1" applyBorder="1" applyAlignment="1">
      <alignment horizontal="right" vertical="center"/>
    </xf>
    <xf numFmtId="185" fontId="27" fillId="4" borderId="87" xfId="6" applyNumberFormat="1" applyFont="1" applyFill="1" applyBorder="1" applyAlignment="1">
      <alignment horizontal="right" vertical="center"/>
    </xf>
    <xf numFmtId="186" fontId="27" fillId="4" borderId="86" xfId="6" applyNumberFormat="1" applyFont="1" applyFill="1" applyBorder="1" applyAlignment="1">
      <alignment horizontal="right" vertical="center" wrapText="1"/>
    </xf>
    <xf numFmtId="185" fontId="27" fillId="4" borderId="88" xfId="6" applyNumberFormat="1" applyFont="1" applyFill="1" applyBorder="1" applyAlignment="1">
      <alignment horizontal="right" vertical="center" wrapText="1"/>
    </xf>
    <xf numFmtId="185" fontId="27" fillId="4" borderId="87" xfId="6" applyNumberFormat="1" applyFont="1" applyFill="1" applyBorder="1" applyAlignment="1">
      <alignment horizontal="center" vertical="center" wrapText="1"/>
    </xf>
    <xf numFmtId="187" fontId="27" fillId="4" borderId="85" xfId="6" applyNumberFormat="1" applyFont="1" applyFill="1" applyBorder="1" applyAlignment="1">
      <alignment vertical="center" shrinkToFit="1"/>
    </xf>
    <xf numFmtId="186" fontId="27" fillId="4" borderId="35" xfId="6" applyNumberFormat="1" applyFont="1" applyFill="1" applyBorder="1" applyAlignment="1">
      <alignment vertical="center"/>
    </xf>
    <xf numFmtId="187" fontId="27" fillId="4" borderId="35" xfId="6" applyNumberFormat="1" applyFont="1" applyFill="1" applyBorder="1" applyAlignment="1">
      <alignment vertical="center" shrinkToFit="1"/>
    </xf>
    <xf numFmtId="185" fontId="27" fillId="4" borderId="28" xfId="6" applyNumberFormat="1" applyFont="1" applyFill="1" applyBorder="1" applyAlignment="1">
      <alignment vertical="center"/>
    </xf>
    <xf numFmtId="195" fontId="27" fillId="4" borderId="78" xfId="6" applyNumberFormat="1" applyFont="1" applyFill="1" applyBorder="1" applyAlignment="1">
      <alignment vertical="center" wrapText="1"/>
    </xf>
    <xf numFmtId="185" fontId="27" fillId="4" borderId="0" xfId="6" applyNumberFormat="1" applyFont="1" applyFill="1" applyBorder="1" applyAlignment="1">
      <alignment horizontal="center" vertical="center"/>
    </xf>
    <xf numFmtId="3" fontId="27" fillId="0" borderId="25" xfId="6" applyNumberFormat="1" applyFont="1" applyFill="1" applyBorder="1" applyAlignment="1">
      <alignment vertical="center"/>
    </xf>
    <xf numFmtId="3" fontId="27" fillId="0" borderId="26" xfId="6" applyNumberFormat="1" applyFont="1" applyFill="1" applyBorder="1" applyAlignment="1">
      <alignment vertical="center"/>
    </xf>
    <xf numFmtId="3" fontId="27" fillId="0" borderId="28" xfId="6" applyNumberFormat="1" applyFont="1" applyFill="1" applyBorder="1" applyAlignment="1">
      <alignment vertical="center"/>
    </xf>
    <xf numFmtId="3" fontId="27" fillId="0" borderId="27" xfId="6" applyNumberFormat="1" applyFont="1" applyFill="1" applyBorder="1" applyAlignment="1">
      <alignment vertical="center"/>
    </xf>
    <xf numFmtId="187" fontId="27" fillId="0" borderId="0" xfId="6" applyNumberFormat="1" applyFont="1" applyFill="1" applyBorder="1" applyAlignment="1">
      <alignment horizontal="center" vertical="center" wrapText="1"/>
    </xf>
    <xf numFmtId="186" fontId="27" fillId="0" borderId="27" xfId="6" applyNumberFormat="1" applyFont="1" applyFill="1" applyBorder="1" applyAlignment="1">
      <alignment vertical="center"/>
    </xf>
    <xf numFmtId="186" fontId="27" fillId="0" borderId="80" xfId="6" applyNumberFormat="1" applyFont="1" applyFill="1" applyBorder="1" applyAlignment="1">
      <alignment horizontal="center" vertical="center" wrapText="1"/>
    </xf>
    <xf numFmtId="186" fontId="27" fillId="0" borderId="79" xfId="6" applyNumberFormat="1" applyFont="1" applyFill="1" applyBorder="1" applyAlignment="1">
      <alignment horizontal="center" vertical="center" wrapText="1"/>
    </xf>
    <xf numFmtId="3" fontId="27" fillId="0" borderId="13" xfId="6" applyNumberFormat="1" applyFont="1" applyFill="1" applyBorder="1" applyAlignment="1">
      <alignment vertical="center" wrapText="1"/>
    </xf>
    <xf numFmtId="186" fontId="27" fillId="0" borderId="0" xfId="6" applyNumberFormat="1" applyFont="1" applyFill="1" applyBorder="1" applyAlignment="1">
      <alignment horizontal="right" vertical="center" wrapText="1"/>
    </xf>
    <xf numFmtId="186" fontId="27" fillId="4" borderId="0" xfId="6" applyNumberFormat="1" applyFont="1" applyFill="1" applyBorder="1" applyAlignment="1">
      <alignment horizontal="right" vertical="center" wrapText="1"/>
    </xf>
    <xf numFmtId="3" fontId="27" fillId="4" borderId="84" xfId="6" applyNumberFormat="1" applyFont="1" applyFill="1" applyBorder="1" applyAlignment="1">
      <alignment horizontal="distributed" vertical="center"/>
    </xf>
    <xf numFmtId="186" fontId="27" fillId="4" borderId="52" xfId="6" applyNumberFormat="1" applyFont="1" applyFill="1" applyBorder="1" applyAlignment="1">
      <alignment horizontal="right" vertical="center"/>
    </xf>
    <xf numFmtId="185" fontId="27" fillId="4" borderId="96" xfId="6" applyNumberFormat="1" applyFont="1" applyFill="1" applyBorder="1" applyAlignment="1">
      <alignment horizontal="right" vertical="center"/>
    </xf>
    <xf numFmtId="186" fontId="27" fillId="0" borderId="24" xfId="6" applyNumberFormat="1" applyFont="1" applyFill="1" applyBorder="1" applyAlignment="1">
      <alignment horizontal="center" vertical="center" wrapText="1"/>
    </xf>
    <xf numFmtId="186" fontId="27" fillId="0" borderId="97" xfId="6" applyNumberFormat="1" applyFont="1" applyFill="1" applyBorder="1">
      <alignment vertical="center"/>
    </xf>
    <xf numFmtId="186" fontId="27" fillId="0" borderId="98" xfId="6" applyNumberFormat="1" applyFont="1" applyFill="1" applyBorder="1">
      <alignment vertical="center"/>
    </xf>
    <xf numFmtId="186" fontId="27" fillId="0" borderId="100" xfId="6" applyNumberFormat="1" applyFont="1" applyFill="1" applyBorder="1">
      <alignment vertical="center"/>
    </xf>
    <xf numFmtId="186" fontId="27" fillId="0" borderId="105" xfId="6" applyNumberFormat="1" applyFont="1" applyFill="1" applyBorder="1">
      <alignment vertical="center"/>
    </xf>
    <xf numFmtId="186" fontId="27" fillId="0" borderId="28" xfId="6" applyNumberFormat="1" applyFont="1" applyFill="1" applyBorder="1">
      <alignment vertical="center"/>
    </xf>
    <xf numFmtId="3" fontId="27" fillId="0" borderId="84" xfId="6" applyNumberFormat="1" applyFont="1" applyFill="1" applyBorder="1" applyAlignment="1">
      <alignment horizontal="distributed" vertical="center"/>
    </xf>
    <xf numFmtId="186" fontId="27" fillId="0" borderId="99" xfId="6" applyNumberFormat="1" applyFont="1" applyFill="1" applyBorder="1">
      <alignment vertical="center"/>
    </xf>
    <xf numFmtId="0" fontId="15" fillId="0" borderId="65" xfId="6" applyFont="1" applyFill="1" applyBorder="1">
      <alignment vertical="center"/>
    </xf>
    <xf numFmtId="186" fontId="27" fillId="0" borderId="102" xfId="6" applyNumberFormat="1" applyFont="1" applyFill="1" applyBorder="1">
      <alignment vertical="center"/>
    </xf>
    <xf numFmtId="186" fontId="27" fillId="0" borderId="103" xfId="6" applyNumberFormat="1" applyFont="1" applyFill="1" applyBorder="1">
      <alignment vertical="center"/>
    </xf>
    <xf numFmtId="186" fontId="27" fillId="0" borderId="104" xfId="6" applyNumberFormat="1" applyFont="1" applyFill="1" applyBorder="1">
      <alignment vertical="center"/>
    </xf>
    <xf numFmtId="186" fontId="27" fillId="0" borderId="31" xfId="6" applyNumberFormat="1" applyFont="1" applyFill="1" applyBorder="1">
      <alignment vertical="center"/>
    </xf>
    <xf numFmtId="3" fontId="3" fillId="0" borderId="65" xfId="6" applyNumberFormat="1" applyFont="1" applyFill="1" applyBorder="1" applyAlignment="1">
      <alignment vertical="center"/>
    </xf>
    <xf numFmtId="201" fontId="27" fillId="0" borderId="25" xfId="6" applyNumberFormat="1" applyFont="1" applyFill="1" applyBorder="1" applyAlignment="1">
      <alignment vertical="center"/>
    </xf>
    <xf numFmtId="201" fontId="27" fillId="0" borderId="0" xfId="6" applyNumberFormat="1" applyFont="1" applyFill="1" applyBorder="1" applyAlignment="1">
      <alignment vertical="center"/>
    </xf>
    <xf numFmtId="187" fontId="27" fillId="0" borderId="0" xfId="6" applyNumberFormat="1" applyFont="1" applyFill="1" applyAlignment="1">
      <alignment vertical="center"/>
    </xf>
    <xf numFmtId="187" fontId="3" fillId="0" borderId="0" xfId="6" applyNumberFormat="1" applyFont="1" applyFill="1" applyAlignment="1">
      <alignment vertical="center"/>
    </xf>
    <xf numFmtId="186" fontId="27" fillId="0" borderId="0" xfId="6" applyNumberFormat="1" applyFont="1" applyFill="1" applyAlignment="1">
      <alignment horizontal="center" vertical="center"/>
    </xf>
    <xf numFmtId="186" fontId="27" fillId="0" borderId="72" xfId="6" applyNumberFormat="1" applyFont="1" applyFill="1" applyBorder="1">
      <alignment vertical="center"/>
    </xf>
    <xf numFmtId="186" fontId="27" fillId="0" borderId="26" xfId="6" applyNumberFormat="1" applyFont="1" applyFill="1" applyBorder="1">
      <alignment vertical="center"/>
    </xf>
    <xf numFmtId="186" fontId="27" fillId="0" borderId="101" xfId="6" applyNumberFormat="1" applyFont="1" applyFill="1" applyBorder="1">
      <alignment vertical="center"/>
    </xf>
    <xf numFmtId="186" fontId="37" fillId="0" borderId="0" xfId="7" applyNumberFormat="1" applyFont="1" applyFill="1" applyBorder="1" applyAlignment="1">
      <alignment vertical="center"/>
    </xf>
    <xf numFmtId="186" fontId="3" fillId="0" borderId="0" xfId="7" applyNumberFormat="1" applyFont="1" applyFill="1" applyBorder="1" applyAlignment="1">
      <alignment vertical="center"/>
    </xf>
    <xf numFmtId="186" fontId="3" fillId="0" borderId="0" xfId="7" applyNumberFormat="1" applyFont="1" applyFill="1" applyAlignment="1">
      <alignment vertical="center"/>
    </xf>
    <xf numFmtId="0" fontId="3" fillId="0" borderId="25" xfId="7" applyFont="1" applyFill="1" applyBorder="1" applyAlignment="1">
      <alignment vertical="center" wrapText="1"/>
    </xf>
    <xf numFmtId="0" fontId="3" fillId="0" borderId="25" xfId="7" applyFont="1" applyFill="1" applyBorder="1" applyAlignment="1">
      <alignment vertical="center"/>
    </xf>
    <xf numFmtId="0" fontId="3" fillId="0" borderId="26" xfId="7" applyFont="1" applyFill="1" applyBorder="1" applyAlignment="1">
      <alignment vertical="center"/>
    </xf>
    <xf numFmtId="0" fontId="3" fillId="0" borderId="0" xfId="7" applyFont="1" applyFill="1" applyBorder="1" applyAlignment="1">
      <alignment horizontal="left" vertical="center" wrapText="1"/>
    </xf>
    <xf numFmtId="0" fontId="3" fillId="0" borderId="0" xfId="7" applyFont="1" applyFill="1" applyBorder="1" applyAlignment="1">
      <alignment vertical="center"/>
    </xf>
    <xf numFmtId="0" fontId="3" fillId="0" borderId="0" xfId="7" applyFont="1" applyFill="1" applyBorder="1" applyAlignment="1">
      <alignment horizontal="left" vertical="center"/>
    </xf>
    <xf numFmtId="0" fontId="3" fillId="0" borderId="28" xfId="7" applyFont="1" applyFill="1" applyBorder="1" applyAlignment="1">
      <alignment vertical="center"/>
    </xf>
    <xf numFmtId="0" fontId="3" fillId="0" borderId="30" xfId="7" applyFont="1" applyFill="1" applyBorder="1" applyAlignment="1">
      <alignment vertical="center" wrapText="1"/>
    </xf>
    <xf numFmtId="0" fontId="3" fillId="0" borderId="30" xfId="7" quotePrefix="1" applyFont="1" applyFill="1" applyBorder="1" applyAlignment="1">
      <alignment vertical="center" wrapText="1"/>
    </xf>
    <xf numFmtId="0" fontId="3" fillId="0" borderId="0" xfId="7" applyFont="1" applyFill="1" applyBorder="1" applyAlignment="1">
      <alignment vertical="center" wrapText="1"/>
    </xf>
    <xf numFmtId="0" fontId="3" fillId="0" borderId="0" xfId="7" applyFont="1" applyFill="1" applyBorder="1" applyAlignment="1">
      <alignment horizontal="center" vertical="center"/>
    </xf>
    <xf numFmtId="0" fontId="3" fillId="0" borderId="0" xfId="7" quotePrefix="1" applyFont="1" applyFill="1" applyBorder="1" applyAlignment="1">
      <alignment vertical="center" wrapText="1"/>
    </xf>
    <xf numFmtId="0" fontId="3" fillId="0" borderId="0" xfId="7" applyFont="1" applyFill="1" applyBorder="1" applyAlignment="1">
      <alignment horizontal="left" vertical="top" wrapText="1"/>
    </xf>
    <xf numFmtId="0" fontId="15" fillId="0" borderId="0" xfId="7" applyFont="1" applyFill="1" applyBorder="1" applyAlignment="1">
      <alignment vertical="center" wrapText="1"/>
    </xf>
    <xf numFmtId="0" fontId="3" fillId="0" borderId="0" xfId="7" applyFont="1" applyFill="1" applyAlignment="1">
      <alignment horizontal="center" vertical="center"/>
    </xf>
    <xf numFmtId="0" fontId="3" fillId="0" borderId="0" xfId="7" applyFont="1" applyFill="1" applyAlignment="1">
      <alignment horizontal="distributed" vertical="center"/>
    </xf>
    <xf numFmtId="0" fontId="3" fillId="0" borderId="0" xfId="7" applyFont="1" applyFill="1" applyAlignment="1">
      <alignment horizontal="right" vertical="center"/>
    </xf>
    <xf numFmtId="0" fontId="3" fillId="0" borderId="0" xfId="7" applyFont="1" applyFill="1" applyAlignment="1">
      <alignment vertical="center"/>
    </xf>
    <xf numFmtId="0" fontId="15" fillId="0" borderId="0" xfId="7" applyFont="1" applyFill="1" applyAlignment="1">
      <alignment vertical="center"/>
    </xf>
    <xf numFmtId="0" fontId="3" fillId="0" borderId="15" xfId="7" applyFont="1" applyFill="1" applyBorder="1" applyAlignment="1">
      <alignment vertical="center" wrapText="1"/>
    </xf>
    <xf numFmtId="0" fontId="3" fillId="0" borderId="14" xfId="7" applyFont="1" applyFill="1" applyBorder="1" applyAlignment="1">
      <alignment vertical="center" wrapText="1"/>
    </xf>
    <xf numFmtId="0" fontId="15" fillId="0" borderId="35" xfId="7" applyFont="1" applyFill="1" applyBorder="1" applyAlignment="1">
      <alignment vertical="center"/>
    </xf>
    <xf numFmtId="0" fontId="15" fillId="0" borderId="0" xfId="7" applyFont="1" applyFill="1" applyAlignment="1">
      <alignment horizontal="center" vertical="center"/>
    </xf>
    <xf numFmtId="3" fontId="3" fillId="0" borderId="25" xfId="7" applyNumberFormat="1" applyFont="1" applyFill="1" applyBorder="1" applyAlignment="1">
      <alignment vertical="center" wrapText="1"/>
    </xf>
    <xf numFmtId="3" fontId="3" fillId="0" borderId="26" xfId="7" applyNumberFormat="1" applyFont="1" applyFill="1" applyBorder="1" applyAlignment="1">
      <alignment vertical="center" wrapText="1"/>
    </xf>
    <xf numFmtId="0" fontId="15" fillId="0" borderId="0" xfId="7" applyFont="1" applyFill="1" applyBorder="1" applyAlignment="1">
      <alignment vertical="center"/>
    </xf>
    <xf numFmtId="186" fontId="15" fillId="0" borderId="0" xfId="7" applyNumberFormat="1" applyFont="1" applyFill="1" applyAlignment="1">
      <alignment vertical="center"/>
    </xf>
    <xf numFmtId="0" fontId="13" fillId="0" borderId="120" xfId="1" applyFont="1" applyFill="1" applyBorder="1" applyAlignment="1" applyProtection="1">
      <alignment vertical="center"/>
    </xf>
    <xf numFmtId="0" fontId="13" fillId="0" borderId="52" xfId="1" applyFont="1" applyFill="1" applyBorder="1" applyAlignment="1" applyProtection="1">
      <alignment vertical="center"/>
    </xf>
    <xf numFmtId="0" fontId="13" fillId="0" borderId="50" xfId="1" applyFont="1" applyFill="1" applyBorder="1" applyAlignment="1" applyProtection="1">
      <alignment vertical="center"/>
    </xf>
    <xf numFmtId="0" fontId="13" fillId="0" borderId="122" xfId="1" applyFont="1" applyFill="1" applyBorder="1" applyAlignment="1" applyProtection="1">
      <alignment vertical="center"/>
    </xf>
    <xf numFmtId="0" fontId="13" fillId="0" borderId="123" xfId="1" applyFont="1" applyFill="1" applyBorder="1" applyAlignment="1" applyProtection="1">
      <alignment vertical="center"/>
    </xf>
    <xf numFmtId="0" fontId="13" fillId="0" borderId="123" xfId="1" applyFont="1" applyFill="1" applyBorder="1" applyAlignment="1" applyProtection="1">
      <alignment horizontal="right" vertical="center"/>
    </xf>
    <xf numFmtId="0" fontId="13" fillId="0" borderId="124" xfId="1" applyFont="1" applyFill="1" applyBorder="1" applyAlignment="1" applyProtection="1">
      <alignment vertical="center"/>
    </xf>
    <xf numFmtId="0" fontId="13" fillId="0" borderId="25" xfId="1" applyFont="1" applyFill="1" applyBorder="1" applyAlignment="1" applyProtection="1">
      <alignment horizontal="center" vertical="center"/>
    </xf>
    <xf numFmtId="0" fontId="13" fillId="0" borderId="0" xfId="1" applyFont="1" applyFill="1" applyBorder="1" applyAlignment="1" applyProtection="1">
      <alignment horizontal="left" vertical="center"/>
    </xf>
    <xf numFmtId="0" fontId="13" fillId="2" borderId="25" xfId="1" applyFont="1" applyFill="1" applyBorder="1" applyAlignment="1" applyProtection="1">
      <alignment horizontal="right" vertical="center"/>
    </xf>
    <xf numFmtId="0" fontId="13" fillId="2" borderId="25" xfId="1" applyFont="1" applyFill="1" applyBorder="1" applyAlignment="1" applyProtection="1">
      <alignment horizontal="center" vertical="center"/>
    </xf>
    <xf numFmtId="0" fontId="13" fillId="2" borderId="27" xfId="1" applyFont="1" applyFill="1" applyBorder="1" applyAlignment="1" applyProtection="1">
      <alignment horizontal="left" vertical="center"/>
    </xf>
    <xf numFmtId="0" fontId="13" fillId="2" borderId="29" xfId="1" applyFont="1" applyFill="1" applyBorder="1" applyAlignment="1" applyProtection="1">
      <alignment horizontal="left" vertical="center"/>
    </xf>
    <xf numFmtId="184" fontId="23" fillId="0" borderId="0" xfId="1" applyNumberFormat="1" applyFont="1" applyFill="1" applyBorder="1" applyAlignment="1" applyProtection="1">
      <alignment horizontal="center" vertical="center" shrinkToFit="1"/>
    </xf>
    <xf numFmtId="0" fontId="0" fillId="0" borderId="0" xfId="0" applyProtection="1">
      <alignment vertical="center"/>
    </xf>
    <xf numFmtId="0" fontId="13" fillId="0" borderId="24" xfId="1" applyFont="1" applyFill="1" applyBorder="1" applyAlignment="1" applyProtection="1">
      <alignment horizontal="left" vertical="center"/>
    </xf>
    <xf numFmtId="0" fontId="13" fillId="0" borderId="25" xfId="1" applyFont="1" applyFill="1" applyBorder="1" applyAlignment="1" applyProtection="1">
      <alignment horizontal="left" vertical="center"/>
    </xf>
    <xf numFmtId="0" fontId="2" fillId="0" borderId="1" xfId="1" applyBorder="1" applyAlignment="1" applyProtection="1"/>
    <xf numFmtId="185" fontId="27" fillId="0" borderId="0" xfId="6" applyNumberFormat="1" applyFont="1" applyFill="1" applyBorder="1" applyAlignment="1">
      <alignment horizontal="center" vertical="center"/>
    </xf>
    <xf numFmtId="186" fontId="27" fillId="4" borderId="36" xfId="6" applyNumberFormat="1" applyFont="1" applyFill="1" applyBorder="1" applyAlignment="1">
      <alignment wrapText="1"/>
    </xf>
    <xf numFmtId="196" fontId="27" fillId="4" borderId="65" xfId="6" applyNumberFormat="1" applyFont="1" applyFill="1" applyBorder="1" applyAlignment="1">
      <alignment vertical="top" wrapText="1"/>
    </xf>
    <xf numFmtId="196" fontId="27" fillId="4" borderId="78" xfId="6" applyNumberFormat="1" applyFont="1" applyFill="1" applyBorder="1" applyAlignment="1">
      <alignment vertical="top" wrapText="1"/>
    </xf>
    <xf numFmtId="185" fontId="27" fillId="0" borderId="27" xfId="6" applyNumberFormat="1" applyFont="1" applyBorder="1" applyAlignment="1">
      <alignment vertical="center"/>
    </xf>
    <xf numFmtId="185" fontId="27" fillId="0" borderId="0" xfId="6" applyNumberFormat="1" applyFont="1" applyBorder="1" applyAlignment="1">
      <alignment vertical="center"/>
    </xf>
    <xf numFmtId="185" fontId="27" fillId="0" borderId="65" xfId="6" applyNumberFormat="1" applyFont="1" applyBorder="1" applyAlignment="1">
      <alignment vertical="center"/>
    </xf>
    <xf numFmtId="185" fontId="27" fillId="0" borderId="28" xfId="6" applyNumberFormat="1" applyFont="1" applyBorder="1" applyAlignment="1">
      <alignment vertical="center"/>
    </xf>
    <xf numFmtId="3" fontId="30" fillId="0" borderId="81" xfId="6" applyNumberFormat="1" applyFont="1" applyBorder="1" applyAlignment="1">
      <alignment horizontal="center" vertical="center" wrapText="1"/>
    </xf>
    <xf numFmtId="3" fontId="27" fillId="0" borderId="0" xfId="6" applyNumberFormat="1" applyFont="1" applyBorder="1" applyAlignment="1">
      <alignment horizontal="center" vertical="center"/>
    </xf>
    <xf numFmtId="192" fontId="27" fillId="0" borderId="0" xfId="6" applyNumberFormat="1" applyFont="1" applyBorder="1" applyAlignment="1">
      <alignment horizontal="center" vertical="center"/>
    </xf>
    <xf numFmtId="193" fontId="27" fillId="0" borderId="36" xfId="6" applyNumberFormat="1" applyFont="1" applyBorder="1" applyAlignment="1">
      <alignment horizontal="left" vertical="center" wrapText="1"/>
    </xf>
    <xf numFmtId="3" fontId="30" fillId="0" borderId="84" xfId="6" applyNumberFormat="1" applyFont="1" applyBorder="1" applyAlignment="1">
      <alignment horizontal="center" vertical="center" wrapText="1"/>
    </xf>
    <xf numFmtId="194" fontId="27" fillId="0" borderId="78" xfId="6" applyNumberFormat="1" applyFont="1" applyBorder="1" applyAlignment="1">
      <alignment vertical="center" wrapText="1"/>
    </xf>
    <xf numFmtId="3" fontId="30" fillId="0" borderId="85" xfId="6" applyNumberFormat="1" applyFont="1" applyBorder="1" applyAlignment="1">
      <alignment horizontal="center" vertical="center" wrapText="1"/>
    </xf>
    <xf numFmtId="185" fontId="27" fillId="0" borderId="0" xfId="6" applyNumberFormat="1" applyFont="1" applyBorder="1" applyAlignment="1">
      <alignment horizontal="center" vertical="center" wrapText="1"/>
    </xf>
    <xf numFmtId="0" fontId="15" fillId="0" borderId="0" xfId="6" applyFont="1">
      <alignment vertical="center"/>
    </xf>
    <xf numFmtId="0" fontId="21" fillId="0" borderId="0" xfId="1" applyFont="1" applyFill="1" applyProtection="1"/>
    <xf numFmtId="185" fontId="27" fillId="0" borderId="28" xfId="6" applyNumberFormat="1" applyFont="1" applyFill="1" applyBorder="1" applyAlignment="1">
      <alignment horizontal="center" vertical="center"/>
    </xf>
    <xf numFmtId="186" fontId="27" fillId="0" borderId="29" xfId="6" applyNumberFormat="1" applyFont="1" applyFill="1" applyBorder="1" applyAlignment="1">
      <alignment horizontal="center" vertical="center" wrapText="1"/>
    </xf>
    <xf numFmtId="3" fontId="30" fillId="0" borderId="36" xfId="6" applyNumberFormat="1" applyFont="1" applyBorder="1" applyAlignment="1">
      <alignment horizontal="center" vertical="center" wrapText="1"/>
    </xf>
    <xf numFmtId="185" fontId="27" fillId="4" borderId="28" xfId="6" applyNumberFormat="1" applyFont="1" applyFill="1" applyBorder="1" applyAlignment="1">
      <alignment horizontal="center" vertical="center"/>
    </xf>
    <xf numFmtId="185" fontId="27" fillId="0" borderId="28" xfId="6" applyNumberFormat="1" applyFont="1" applyFill="1" applyBorder="1" applyAlignment="1">
      <alignment horizontal="center" vertical="center"/>
    </xf>
    <xf numFmtId="3" fontId="30" fillId="0" borderId="65" xfId="6" applyNumberFormat="1" applyFont="1" applyBorder="1" applyAlignment="1">
      <alignment horizontal="center" vertical="center" wrapText="1"/>
    </xf>
    <xf numFmtId="185" fontId="27" fillId="0" borderId="0" xfId="6" applyNumberFormat="1" applyFont="1" applyBorder="1" applyAlignment="1">
      <alignment horizontal="center" vertical="center"/>
    </xf>
    <xf numFmtId="185" fontId="27" fillId="4" borderId="0" xfId="6" applyNumberFormat="1" applyFont="1" applyFill="1" applyBorder="1" applyAlignment="1">
      <alignment horizontal="center" vertical="center"/>
    </xf>
    <xf numFmtId="185" fontId="27" fillId="0" borderId="0" xfId="6" applyNumberFormat="1" applyFont="1" applyFill="1" applyBorder="1" applyAlignment="1">
      <alignment horizontal="center" vertical="center"/>
    </xf>
    <xf numFmtId="186" fontId="27" fillId="0" borderId="36" xfId="6" applyNumberFormat="1" applyFont="1" applyFill="1" applyBorder="1" applyAlignment="1">
      <alignment vertical="center"/>
    </xf>
    <xf numFmtId="186" fontId="27" fillId="0" borderId="65" xfId="6" applyNumberFormat="1" applyFont="1" applyFill="1" applyBorder="1" applyAlignment="1">
      <alignment vertical="center"/>
    </xf>
    <xf numFmtId="186" fontId="27" fillId="0" borderId="78" xfId="6" applyNumberFormat="1" applyFont="1" applyFill="1" applyBorder="1" applyAlignment="1">
      <alignment vertical="center"/>
    </xf>
    <xf numFmtId="188" fontId="27" fillId="4" borderId="81" xfId="6" applyNumberFormat="1" applyFont="1" applyFill="1" applyBorder="1" applyAlignment="1">
      <alignment vertical="center" wrapText="1"/>
    </xf>
    <xf numFmtId="186" fontId="27" fillId="4" borderId="36" xfId="6" applyNumberFormat="1" applyFont="1" applyFill="1" applyBorder="1" applyAlignment="1">
      <alignment vertical="center"/>
    </xf>
    <xf numFmtId="187" fontId="27" fillId="4" borderId="36" xfId="6" applyNumberFormat="1" applyFont="1" applyFill="1" applyBorder="1" applyAlignment="1">
      <alignment vertical="center"/>
    </xf>
    <xf numFmtId="187" fontId="27" fillId="4" borderId="27" xfId="6" applyNumberFormat="1" applyFont="1" applyFill="1" applyBorder="1" applyAlignment="1">
      <alignment vertical="center"/>
    </xf>
    <xf numFmtId="186" fontId="27" fillId="4" borderId="64" xfId="6" applyNumberFormat="1" applyFont="1" applyFill="1" applyBorder="1" applyAlignment="1">
      <alignment vertical="center"/>
    </xf>
    <xf numFmtId="186" fontId="27" fillId="4" borderId="52" xfId="6" applyNumberFormat="1" applyFont="1" applyFill="1" applyBorder="1" applyAlignment="1">
      <alignment horizontal="right" vertical="center" wrapText="1"/>
    </xf>
    <xf numFmtId="185" fontId="27" fillId="4" borderId="95" xfId="6" applyNumberFormat="1" applyFont="1" applyFill="1" applyBorder="1" applyAlignment="1">
      <alignment horizontal="right" vertical="center" wrapText="1"/>
    </xf>
    <xf numFmtId="185" fontId="27" fillId="4" borderId="51" xfId="6" applyNumberFormat="1" applyFont="1" applyFill="1" applyBorder="1" applyAlignment="1">
      <alignment horizontal="center" vertical="center" wrapText="1"/>
    </xf>
    <xf numFmtId="187" fontId="27" fillId="4" borderId="85" xfId="6" applyNumberFormat="1" applyFont="1" applyFill="1" applyBorder="1" applyAlignment="1">
      <alignment vertical="center" wrapText="1"/>
    </xf>
    <xf numFmtId="186" fontId="27" fillId="4" borderId="65" xfId="6" applyNumberFormat="1" applyFont="1" applyFill="1" applyBorder="1" applyAlignment="1">
      <alignment vertical="center"/>
    </xf>
    <xf numFmtId="187" fontId="27" fillId="4" borderId="65" xfId="6" applyNumberFormat="1" applyFont="1" applyFill="1" applyBorder="1" applyAlignment="1">
      <alignment vertical="center"/>
    </xf>
    <xf numFmtId="186" fontId="27" fillId="4" borderId="96" xfId="6" applyNumberFormat="1" applyFont="1" applyFill="1" applyBorder="1" applyAlignment="1">
      <alignment vertical="center"/>
    </xf>
    <xf numFmtId="193" fontId="27" fillId="4" borderId="65" xfId="6" applyNumberFormat="1" applyFont="1" applyFill="1" applyBorder="1" applyAlignment="1">
      <alignment horizontal="left" vertical="center" wrapText="1"/>
    </xf>
    <xf numFmtId="187" fontId="27" fillId="4" borderId="25" xfId="6" applyNumberFormat="1" applyFont="1" applyFill="1" applyBorder="1" applyAlignment="1">
      <alignment vertical="center"/>
    </xf>
    <xf numFmtId="186" fontId="27" fillId="4" borderId="93" xfId="6" applyNumberFormat="1" applyFont="1" applyFill="1" applyBorder="1" applyAlignment="1">
      <alignment vertical="center"/>
    </xf>
    <xf numFmtId="194" fontId="27" fillId="4" borderId="65" xfId="6" applyNumberFormat="1" applyFont="1" applyFill="1" applyBorder="1" applyAlignment="1">
      <alignment vertical="center" wrapText="1"/>
    </xf>
    <xf numFmtId="187" fontId="27" fillId="4" borderId="30" xfId="6" applyNumberFormat="1" applyFont="1" applyFill="1" applyBorder="1" applyAlignment="1">
      <alignment vertical="center"/>
    </xf>
    <xf numFmtId="186" fontId="27" fillId="4" borderId="31" xfId="6" applyNumberFormat="1" applyFont="1" applyFill="1" applyBorder="1" applyAlignment="1">
      <alignment vertical="center"/>
    </xf>
    <xf numFmtId="186" fontId="27" fillId="4" borderId="78" xfId="6" applyNumberFormat="1" applyFont="1" applyFill="1" applyBorder="1" applyAlignment="1">
      <alignment vertical="center" wrapText="1"/>
    </xf>
    <xf numFmtId="186" fontId="27" fillId="4" borderId="78" xfId="6" applyNumberFormat="1" applyFont="1" applyFill="1" applyBorder="1" applyAlignment="1">
      <alignment horizontal="right" vertical="center" wrapText="1"/>
    </xf>
    <xf numFmtId="0" fontId="15" fillId="4" borderId="65" xfId="6" applyFont="1" applyFill="1" applyBorder="1">
      <alignment vertical="center"/>
    </xf>
    <xf numFmtId="186" fontId="27" fillId="4" borderId="27" xfId="6" applyNumberFormat="1" applyFont="1" applyFill="1" applyBorder="1" applyAlignment="1">
      <alignment vertical="center" wrapText="1"/>
    </xf>
    <xf numFmtId="186" fontId="27" fillId="4" borderId="65" xfId="6" applyNumberFormat="1" applyFont="1" applyFill="1" applyBorder="1" applyAlignment="1">
      <alignment vertical="center" wrapText="1"/>
    </xf>
    <xf numFmtId="186" fontId="27" fillId="4" borderId="27" xfId="6" applyNumberFormat="1" applyFont="1" applyFill="1" applyBorder="1" applyAlignment="1">
      <alignment vertical="center"/>
    </xf>
    <xf numFmtId="3" fontId="3" fillId="4" borderId="65" xfId="6" applyNumberFormat="1" applyFont="1" applyFill="1" applyBorder="1" applyAlignment="1">
      <alignment vertical="center"/>
    </xf>
    <xf numFmtId="187" fontId="3" fillId="4" borderId="65" xfId="6" applyNumberFormat="1" applyFont="1" applyFill="1" applyBorder="1" applyAlignment="1">
      <alignment vertical="center"/>
    </xf>
    <xf numFmtId="3" fontId="3" fillId="4" borderId="27" xfId="6" applyNumberFormat="1" applyFont="1" applyFill="1" applyBorder="1" applyAlignment="1">
      <alignment vertical="center"/>
    </xf>
    <xf numFmtId="187" fontId="27" fillId="4" borderId="65" xfId="6" applyNumberFormat="1" applyFont="1" applyFill="1" applyBorder="1" applyAlignment="1">
      <alignment horizontal="right" vertical="center"/>
    </xf>
    <xf numFmtId="187" fontId="3" fillId="4" borderId="0" xfId="6" applyNumberFormat="1" applyFont="1" applyFill="1" applyBorder="1" applyAlignment="1">
      <alignment vertical="center"/>
    </xf>
    <xf numFmtId="187" fontId="27" fillId="4" borderId="0" xfId="6" applyNumberFormat="1" applyFont="1" applyFill="1" applyBorder="1" applyAlignment="1">
      <alignment vertical="center"/>
    </xf>
    <xf numFmtId="186" fontId="27" fillId="4" borderId="78" xfId="6" applyNumberFormat="1" applyFont="1" applyFill="1" applyBorder="1" applyAlignment="1">
      <alignment vertical="center"/>
    </xf>
    <xf numFmtId="187" fontId="27" fillId="4" borderId="78" xfId="6" applyNumberFormat="1" applyFont="1" applyFill="1" applyBorder="1" applyAlignment="1">
      <alignment vertical="center"/>
    </xf>
    <xf numFmtId="185" fontId="27" fillId="0" borderId="28" xfId="6" applyNumberFormat="1" applyFont="1" applyBorder="1" applyAlignment="1">
      <alignment horizontal="center" vertical="center"/>
    </xf>
    <xf numFmtId="186" fontId="27" fillId="4" borderId="27" xfId="6" applyNumberFormat="1" applyFont="1" applyFill="1" applyBorder="1" applyAlignment="1">
      <alignment horizontal="center" vertical="center" wrapText="1"/>
    </xf>
    <xf numFmtId="3" fontId="27" fillId="4" borderId="28" xfId="6" applyNumberFormat="1" applyFont="1" applyFill="1" applyBorder="1" applyAlignment="1">
      <alignment horizontal="center" vertical="center" wrapText="1"/>
    </xf>
    <xf numFmtId="186" fontId="3" fillId="4" borderId="13" xfId="6" applyNumberFormat="1" applyFont="1" applyFill="1" applyBorder="1" applyAlignment="1">
      <alignment vertical="center"/>
    </xf>
    <xf numFmtId="186" fontId="27" fillId="4" borderId="13" xfId="6" applyNumberFormat="1" applyFont="1" applyFill="1" applyBorder="1" applyAlignment="1">
      <alignment vertical="center" wrapText="1"/>
    </xf>
    <xf numFmtId="0" fontId="13" fillId="0" borderId="24" xfId="1" applyFont="1" applyFill="1" applyBorder="1" applyAlignment="1" applyProtection="1">
      <alignment horizontal="left" vertical="center"/>
    </xf>
    <xf numFmtId="0" fontId="13" fillId="0" borderId="25" xfId="1" applyFont="1" applyFill="1" applyBorder="1" applyAlignment="1" applyProtection="1">
      <alignment horizontal="left" vertical="center"/>
    </xf>
    <xf numFmtId="0" fontId="13" fillId="0" borderId="26" xfId="1" applyFont="1" applyFill="1" applyBorder="1" applyAlignment="1" applyProtection="1">
      <alignment horizontal="left" vertical="center"/>
    </xf>
    <xf numFmtId="184" fontId="23" fillId="0" borderId="24" xfId="1" applyNumberFormat="1" applyFont="1" applyFill="1" applyBorder="1" applyAlignment="1" applyProtection="1">
      <alignment horizontal="center" vertical="center" shrinkToFit="1"/>
    </xf>
    <xf numFmtId="184" fontId="23" fillId="0" borderId="25" xfId="1" applyNumberFormat="1" applyFont="1" applyFill="1" applyBorder="1" applyAlignment="1" applyProtection="1">
      <alignment horizontal="center" vertical="center" shrinkToFit="1"/>
    </xf>
    <xf numFmtId="184" fontId="23" fillId="0" borderId="26" xfId="1" applyNumberFormat="1" applyFont="1" applyFill="1" applyBorder="1" applyAlignment="1" applyProtection="1">
      <alignment horizontal="center" vertical="center" shrinkToFit="1"/>
    </xf>
    <xf numFmtId="0" fontId="13" fillId="0" borderId="15" xfId="1" applyFont="1" applyFill="1" applyBorder="1" applyAlignment="1" applyProtection="1">
      <alignment horizontal="left" vertical="center"/>
    </xf>
    <xf numFmtId="0" fontId="13" fillId="0" borderId="13" xfId="1" applyFont="1" applyFill="1" applyBorder="1" applyAlignment="1" applyProtection="1">
      <alignment horizontal="left" vertical="center"/>
    </xf>
    <xf numFmtId="0" fontId="13" fillId="0" borderId="14" xfId="1" applyFont="1" applyFill="1" applyBorder="1" applyAlignment="1" applyProtection="1">
      <alignment horizontal="left" vertical="center"/>
    </xf>
    <xf numFmtId="184" fontId="23" fillId="0" borderId="15" xfId="1" applyNumberFormat="1" applyFont="1" applyFill="1" applyBorder="1" applyAlignment="1" applyProtection="1">
      <alignment horizontal="center" vertical="center" shrinkToFit="1"/>
    </xf>
    <xf numFmtId="184" fontId="23" fillId="0" borderId="13" xfId="1" applyNumberFormat="1" applyFont="1" applyFill="1" applyBorder="1" applyAlignment="1" applyProtection="1">
      <alignment horizontal="center" vertical="center" shrinkToFit="1"/>
    </xf>
    <xf numFmtId="184" fontId="23" fillId="0" borderId="14" xfId="1" applyNumberFormat="1" applyFont="1" applyFill="1" applyBorder="1" applyAlignment="1" applyProtection="1">
      <alignment horizontal="center" vertical="center" shrinkToFit="1"/>
    </xf>
    <xf numFmtId="0" fontId="13" fillId="0" borderId="15" xfId="1" applyFont="1" applyFill="1" applyBorder="1" applyAlignment="1" applyProtection="1">
      <alignment horizontal="left" vertical="center" shrinkToFit="1"/>
    </xf>
    <xf numFmtId="0" fontId="13" fillId="0" borderId="13" xfId="1" applyFont="1" applyFill="1" applyBorder="1" applyAlignment="1" applyProtection="1">
      <alignment horizontal="left" vertical="center" shrinkToFit="1"/>
    </xf>
    <xf numFmtId="38" fontId="23" fillId="3" borderId="15" xfId="5" applyFont="1" applyFill="1" applyBorder="1" applyAlignment="1" applyProtection="1">
      <alignment horizontal="center" vertical="center" shrinkToFit="1"/>
    </xf>
    <xf numFmtId="38" fontId="23" fillId="3" borderId="13" xfId="5" applyFont="1" applyFill="1" applyBorder="1" applyAlignment="1" applyProtection="1">
      <alignment horizontal="center" vertical="center" shrinkToFit="1"/>
    </xf>
    <xf numFmtId="38" fontId="23" fillId="3" borderId="14" xfId="5" applyFont="1" applyFill="1" applyBorder="1" applyAlignment="1" applyProtection="1">
      <alignment horizontal="center" vertical="center" shrinkToFit="1"/>
    </xf>
    <xf numFmtId="38" fontId="23" fillId="0" borderId="15" xfId="5" applyFont="1" applyFill="1" applyBorder="1" applyAlignment="1" applyProtection="1">
      <alignment horizontal="center" vertical="center" shrinkToFit="1"/>
    </xf>
    <xf numFmtId="38" fontId="23" fillId="0" borderId="13" xfId="5" applyFont="1" applyFill="1" applyBorder="1" applyAlignment="1" applyProtection="1">
      <alignment horizontal="center" vertical="center" shrinkToFit="1"/>
    </xf>
    <xf numFmtId="38" fontId="23" fillId="0" borderId="14" xfId="5" applyFont="1" applyFill="1" applyBorder="1" applyAlignment="1" applyProtection="1">
      <alignment horizontal="center" vertical="center" shrinkToFit="1"/>
    </xf>
    <xf numFmtId="0" fontId="22" fillId="0" borderId="65" xfId="1" applyFont="1" applyFill="1" applyBorder="1" applyAlignment="1" applyProtection="1">
      <alignment horizontal="center" vertical="center" textRotation="255" wrapText="1"/>
    </xf>
    <xf numFmtId="0" fontId="22" fillId="0" borderId="78" xfId="1" applyFont="1" applyFill="1" applyBorder="1" applyAlignment="1" applyProtection="1">
      <alignment horizontal="center" vertical="center" textRotation="255" wrapText="1"/>
    </xf>
    <xf numFmtId="3" fontId="13" fillId="0" borderId="63" xfId="1" applyNumberFormat="1" applyFont="1" applyFill="1" applyBorder="1" applyAlignment="1" applyProtection="1">
      <alignment horizontal="left" vertical="center" wrapText="1" shrinkToFit="1"/>
    </xf>
    <xf numFmtId="3" fontId="13" fillId="0" borderId="42" xfId="1" applyNumberFormat="1" applyFont="1" applyFill="1" applyBorder="1" applyAlignment="1" applyProtection="1">
      <alignment horizontal="left" vertical="center" wrapText="1" shrinkToFit="1"/>
    </xf>
    <xf numFmtId="3" fontId="13" fillId="0" borderId="90" xfId="1" applyNumberFormat="1" applyFont="1" applyFill="1" applyBorder="1" applyAlignment="1" applyProtection="1">
      <alignment horizontal="left" vertical="center" wrapText="1" shrinkToFit="1"/>
    </xf>
    <xf numFmtId="0" fontId="20" fillId="0" borderId="43" xfId="1" applyFont="1" applyFill="1" applyBorder="1" applyAlignment="1" applyProtection="1">
      <alignment horizontal="center" vertical="center"/>
      <protection locked="0"/>
    </xf>
    <xf numFmtId="0" fontId="20" fillId="0" borderId="44" xfId="1" applyFont="1" applyFill="1" applyBorder="1" applyAlignment="1" applyProtection="1">
      <alignment horizontal="center" vertical="center"/>
      <protection locked="0"/>
    </xf>
    <xf numFmtId="0" fontId="13" fillId="0" borderId="6" xfId="1" applyFont="1" applyFill="1" applyBorder="1" applyAlignment="1" applyProtection="1">
      <alignment horizontal="right" vertical="center" shrinkToFit="1"/>
    </xf>
    <xf numFmtId="0" fontId="13" fillId="0" borderId="7" xfId="1" applyFont="1" applyFill="1" applyBorder="1" applyAlignment="1" applyProtection="1">
      <alignment horizontal="right" vertical="center" shrinkToFit="1"/>
    </xf>
    <xf numFmtId="0" fontId="20" fillId="0" borderId="49" xfId="1" applyFont="1" applyFill="1" applyBorder="1" applyAlignment="1" applyProtection="1">
      <alignment horizontal="center" vertical="center"/>
      <protection locked="0"/>
    </xf>
    <xf numFmtId="0" fontId="20" fillId="0" borderId="50" xfId="1" applyFont="1" applyFill="1" applyBorder="1" applyAlignment="1" applyProtection="1">
      <alignment horizontal="center" vertical="center"/>
      <protection locked="0"/>
    </xf>
    <xf numFmtId="3" fontId="21" fillId="3" borderId="49" xfId="1" applyNumberFormat="1" applyFont="1" applyFill="1" applyBorder="1" applyAlignment="1" applyProtection="1">
      <alignment horizontal="center" vertical="center" shrinkToFit="1"/>
    </xf>
    <xf numFmtId="3" fontId="21" fillId="3" borderId="48" xfId="1" applyNumberFormat="1" applyFont="1" applyFill="1" applyBorder="1" applyAlignment="1" applyProtection="1">
      <alignment horizontal="center" vertical="center" shrinkToFit="1"/>
    </xf>
    <xf numFmtId="3" fontId="21" fillId="3" borderId="51" xfId="1" applyNumberFormat="1" applyFont="1" applyFill="1" applyBorder="1" applyAlignment="1" applyProtection="1">
      <alignment horizontal="center" vertical="center" shrinkToFit="1"/>
    </xf>
    <xf numFmtId="3" fontId="21" fillId="3" borderId="52" xfId="1" applyNumberFormat="1" applyFont="1" applyFill="1" applyBorder="1" applyAlignment="1" applyProtection="1">
      <alignment horizontal="center" vertical="center" shrinkToFit="1"/>
    </xf>
    <xf numFmtId="3" fontId="21" fillId="0" borderId="52" xfId="1" applyNumberFormat="1" applyFont="1" applyFill="1" applyBorder="1" applyAlignment="1" applyProtection="1">
      <alignment horizontal="center" vertical="center" shrinkToFit="1"/>
    </xf>
    <xf numFmtId="3" fontId="21" fillId="0" borderId="48" xfId="1" applyNumberFormat="1" applyFont="1" applyFill="1" applyBorder="1" applyAlignment="1" applyProtection="1">
      <alignment horizontal="center" vertical="center" shrinkToFit="1"/>
    </xf>
    <xf numFmtId="3" fontId="21" fillId="0" borderId="51" xfId="1" applyNumberFormat="1" applyFont="1" applyFill="1" applyBorder="1" applyAlignment="1" applyProtection="1">
      <alignment horizontal="center" vertical="center" shrinkToFit="1"/>
    </xf>
    <xf numFmtId="0" fontId="20" fillId="0" borderId="55" xfId="1" applyFont="1" applyFill="1" applyBorder="1" applyAlignment="1" applyProtection="1">
      <alignment horizontal="center" vertical="center"/>
      <protection locked="0"/>
    </xf>
    <xf numFmtId="0" fontId="20" fillId="0" borderId="56" xfId="1" applyFont="1" applyFill="1" applyBorder="1" applyAlignment="1" applyProtection="1">
      <alignment horizontal="center" vertical="center"/>
      <protection locked="0"/>
    </xf>
    <xf numFmtId="0" fontId="18" fillId="0" borderId="35" xfId="1" applyFont="1" applyFill="1" applyBorder="1" applyAlignment="1" applyProtection="1">
      <alignment horizontal="center" vertical="center" textRotation="255" wrapText="1"/>
    </xf>
    <xf numFmtId="0" fontId="20" fillId="0" borderId="49" xfId="1" applyFont="1" applyFill="1" applyBorder="1" applyAlignment="1" applyProtection="1">
      <alignment horizontal="center" vertical="center" shrinkToFit="1"/>
      <protection locked="0"/>
    </xf>
    <xf numFmtId="0" fontId="20" fillId="0" borderId="50" xfId="1" applyFont="1" applyFill="1" applyBorder="1" applyAlignment="1" applyProtection="1">
      <alignment horizontal="center" vertical="center" shrinkToFit="1"/>
      <protection locked="0"/>
    </xf>
    <xf numFmtId="3" fontId="21" fillId="0" borderId="69" xfId="1" applyNumberFormat="1" applyFont="1" applyFill="1" applyBorder="1" applyAlignment="1" applyProtection="1">
      <alignment horizontal="center" vertical="center" shrinkToFit="1"/>
    </xf>
    <xf numFmtId="3" fontId="21" fillId="0" borderId="70" xfId="1" applyNumberFormat="1" applyFont="1" applyFill="1" applyBorder="1" applyAlignment="1" applyProtection="1">
      <alignment horizontal="center" vertical="center" shrinkToFit="1"/>
    </xf>
    <xf numFmtId="3" fontId="21" fillId="0" borderId="71" xfId="1" applyNumberFormat="1" applyFont="1" applyFill="1" applyBorder="1" applyAlignment="1" applyProtection="1">
      <alignment horizontal="center" vertical="center" shrinkToFit="1"/>
    </xf>
    <xf numFmtId="3" fontId="21" fillId="0" borderId="63" xfId="1" applyNumberFormat="1" applyFont="1" applyFill="1" applyBorder="1" applyAlignment="1" applyProtection="1">
      <alignment horizontal="center" vertical="center" shrinkToFit="1"/>
    </xf>
    <xf numFmtId="3" fontId="21" fillId="0" borderId="42" xfId="1" applyNumberFormat="1" applyFont="1" applyFill="1" applyBorder="1" applyAlignment="1" applyProtection="1">
      <alignment horizontal="center" vertical="center" shrinkToFit="1"/>
    </xf>
    <xf numFmtId="3" fontId="21" fillId="0" borderId="64" xfId="1" applyNumberFormat="1" applyFont="1" applyFill="1" applyBorder="1" applyAlignment="1" applyProtection="1">
      <alignment horizontal="center" vertical="center" shrinkToFit="1"/>
    </xf>
    <xf numFmtId="0" fontId="13" fillId="0" borderId="52" xfId="1" applyFont="1" applyFill="1" applyBorder="1" applyAlignment="1" applyProtection="1">
      <alignment horizontal="left" vertical="center" wrapText="1" shrinkToFit="1"/>
    </xf>
    <xf numFmtId="0" fontId="13" fillId="0" borderId="48" xfId="1" applyFont="1" applyFill="1" applyBorder="1" applyAlignment="1" applyProtection="1">
      <alignment horizontal="left" vertical="center" wrapText="1" shrinkToFit="1"/>
    </xf>
    <xf numFmtId="0" fontId="13" fillId="0" borderId="50" xfId="1" applyFont="1" applyFill="1" applyBorder="1" applyAlignment="1" applyProtection="1">
      <alignment horizontal="left" vertical="center" wrapText="1" shrinkToFit="1"/>
    </xf>
    <xf numFmtId="3" fontId="21" fillId="0" borderId="52" xfId="1" quotePrefix="1" applyNumberFormat="1" applyFont="1" applyFill="1" applyBorder="1" applyAlignment="1" applyProtection="1">
      <alignment horizontal="center" vertical="center" wrapText="1" shrinkToFit="1"/>
    </xf>
    <xf numFmtId="3" fontId="21" fillId="0" borderId="48" xfId="1" quotePrefix="1" applyNumberFormat="1" applyFont="1" applyFill="1" applyBorder="1" applyAlignment="1" applyProtection="1">
      <alignment horizontal="center" vertical="center" wrapText="1" shrinkToFit="1"/>
    </xf>
    <xf numFmtId="3" fontId="21" fillId="0" borderId="51" xfId="1" quotePrefix="1" applyNumberFormat="1" applyFont="1" applyFill="1" applyBorder="1" applyAlignment="1" applyProtection="1">
      <alignment horizontal="center" vertical="center" wrapText="1" shrinkToFit="1"/>
    </xf>
    <xf numFmtId="3" fontId="21" fillId="3" borderId="89" xfId="1" applyNumberFormat="1" applyFont="1" applyFill="1" applyBorder="1" applyAlignment="1" applyProtection="1">
      <alignment horizontal="center" vertical="center" shrinkToFit="1"/>
    </xf>
    <xf numFmtId="3" fontId="21" fillId="3" borderId="30" xfId="1" applyNumberFormat="1" applyFont="1" applyFill="1" applyBorder="1" applyAlignment="1" applyProtection="1">
      <alignment horizontal="center" vertical="center" shrinkToFit="1"/>
    </xf>
    <xf numFmtId="3" fontId="21" fillId="3" borderId="29" xfId="1" applyNumberFormat="1" applyFont="1" applyFill="1" applyBorder="1" applyAlignment="1" applyProtection="1">
      <alignment horizontal="center" vertical="center" shrinkToFit="1"/>
    </xf>
    <xf numFmtId="3" fontId="21" fillId="3" borderId="31" xfId="1" applyNumberFormat="1" applyFont="1" applyFill="1" applyBorder="1" applyAlignment="1" applyProtection="1">
      <alignment horizontal="center" vertical="center" shrinkToFit="1"/>
    </xf>
    <xf numFmtId="3" fontId="21" fillId="0" borderId="29" xfId="1" applyNumberFormat="1" applyFont="1" applyFill="1" applyBorder="1" applyAlignment="1" applyProtection="1">
      <alignment horizontal="center" vertical="center" shrinkToFit="1"/>
    </xf>
    <xf numFmtId="3" fontId="21" fillId="0" borderId="30" xfId="1" applyNumberFormat="1" applyFont="1" applyFill="1" applyBorder="1" applyAlignment="1" applyProtection="1">
      <alignment horizontal="center" vertical="center" shrinkToFit="1"/>
    </xf>
    <xf numFmtId="3" fontId="21" fillId="0" borderId="31" xfId="1" applyNumberFormat="1" applyFont="1" applyFill="1" applyBorder="1" applyAlignment="1" applyProtection="1">
      <alignment horizontal="center" vertical="center" shrinkToFit="1"/>
    </xf>
    <xf numFmtId="3" fontId="21" fillId="3" borderId="57" xfId="1" applyNumberFormat="1" applyFont="1" applyFill="1" applyBorder="1" applyAlignment="1" applyProtection="1">
      <alignment horizontal="center" vertical="center" shrinkToFit="1"/>
    </xf>
    <xf numFmtId="3" fontId="21" fillId="3" borderId="54" xfId="1" applyNumberFormat="1" applyFont="1" applyFill="1" applyBorder="1" applyAlignment="1" applyProtection="1">
      <alignment horizontal="center" vertical="center" shrinkToFit="1"/>
    </xf>
    <xf numFmtId="3" fontId="21" fillId="3" borderId="58" xfId="1" applyNumberFormat="1" applyFont="1" applyFill="1" applyBorder="1" applyAlignment="1" applyProtection="1">
      <alignment horizontal="center" vertical="center" shrinkToFit="1"/>
    </xf>
    <xf numFmtId="3" fontId="21" fillId="0" borderId="117" xfId="1" applyNumberFormat="1" applyFont="1" applyFill="1" applyBorder="1" applyAlignment="1" applyProtection="1">
      <alignment horizontal="center" vertical="center" shrinkToFit="1"/>
    </xf>
    <xf numFmtId="0" fontId="13" fillId="0" borderId="76" xfId="1" applyFont="1" applyFill="1" applyBorder="1" applyAlignment="1" applyProtection="1">
      <alignment horizontal="left" vertical="center" shrinkToFit="1"/>
    </xf>
    <xf numFmtId="0" fontId="20" fillId="0" borderId="17" xfId="1" applyFont="1" applyFill="1" applyBorder="1" applyAlignment="1" applyProtection="1">
      <alignment horizontal="center" vertical="center"/>
    </xf>
    <xf numFmtId="0" fontId="20" fillId="0" borderId="18" xfId="1" applyFont="1" applyFill="1" applyBorder="1" applyAlignment="1" applyProtection="1">
      <alignment horizontal="center" vertical="center"/>
    </xf>
    <xf numFmtId="3" fontId="21" fillId="3" borderId="60" xfId="1" applyNumberFormat="1" applyFont="1" applyFill="1" applyBorder="1" applyAlignment="1" applyProtection="1">
      <alignment horizontal="center" vertical="center" shrinkToFit="1"/>
    </xf>
    <xf numFmtId="3" fontId="21" fillId="3" borderId="53" xfId="1" applyNumberFormat="1" applyFont="1" applyFill="1" applyBorder="1" applyAlignment="1" applyProtection="1">
      <alignment horizontal="center" vertical="center" shrinkToFit="1"/>
    </xf>
    <xf numFmtId="0" fontId="13" fillId="0" borderId="91" xfId="1" applyFont="1" applyFill="1" applyBorder="1" applyAlignment="1" applyProtection="1">
      <alignment vertical="center" wrapText="1" shrinkToFit="1"/>
    </xf>
    <xf numFmtId="3" fontId="21" fillId="3" borderId="117" xfId="1" applyNumberFormat="1" applyFont="1" applyFill="1" applyBorder="1" applyAlignment="1" applyProtection="1">
      <alignment horizontal="center" vertical="center" shrinkToFit="1"/>
    </xf>
    <xf numFmtId="3" fontId="21" fillId="3" borderId="42" xfId="1" applyNumberFormat="1" applyFont="1" applyFill="1" applyBorder="1" applyAlignment="1" applyProtection="1">
      <alignment horizontal="center" vertical="center" shrinkToFit="1"/>
    </xf>
    <xf numFmtId="3" fontId="21" fillId="3" borderId="64" xfId="1" applyNumberFormat="1" applyFont="1" applyFill="1" applyBorder="1" applyAlignment="1" applyProtection="1">
      <alignment horizontal="center" vertical="center" shrinkToFit="1"/>
    </xf>
    <xf numFmtId="3" fontId="21" fillId="3" borderId="63" xfId="1" applyNumberFormat="1" applyFont="1" applyFill="1" applyBorder="1" applyAlignment="1" applyProtection="1">
      <alignment horizontal="center" vertical="center" shrinkToFit="1"/>
    </xf>
    <xf numFmtId="3" fontId="21" fillId="0" borderId="53" xfId="1" applyNumberFormat="1" applyFont="1" applyFill="1" applyBorder="1" applyAlignment="1" applyProtection="1">
      <alignment horizontal="center" vertical="center" shrinkToFit="1"/>
    </xf>
    <xf numFmtId="3" fontId="21" fillId="0" borderId="54" xfId="1" applyNumberFormat="1" applyFont="1" applyFill="1" applyBorder="1" applyAlignment="1" applyProtection="1">
      <alignment horizontal="center" vertical="center" shrinkToFit="1"/>
    </xf>
    <xf numFmtId="3" fontId="21" fillId="0" borderId="58" xfId="1" applyNumberFormat="1" applyFont="1" applyFill="1" applyBorder="1" applyAlignment="1" applyProtection="1">
      <alignment horizontal="center" vertical="center" shrinkToFit="1"/>
    </xf>
    <xf numFmtId="3" fontId="21" fillId="0" borderId="118" xfId="1" applyNumberFormat="1" applyFont="1" applyFill="1" applyBorder="1" applyAlignment="1" applyProtection="1">
      <alignment horizontal="center" vertical="center" shrinkToFit="1"/>
    </xf>
    <xf numFmtId="3" fontId="21" fillId="0" borderId="76" xfId="1" applyNumberFormat="1" applyFont="1" applyFill="1" applyBorder="1" applyAlignment="1" applyProtection="1">
      <alignment horizontal="center" vertical="center" shrinkToFit="1"/>
    </xf>
    <xf numFmtId="3" fontId="21" fillId="0" borderId="119" xfId="1" applyNumberFormat="1" applyFont="1" applyFill="1" applyBorder="1" applyAlignment="1" applyProtection="1">
      <alignment horizontal="center" vertical="center" shrinkToFit="1"/>
    </xf>
    <xf numFmtId="3" fontId="21" fillId="0" borderId="59" xfId="1" applyNumberFormat="1" applyFont="1" applyFill="1" applyBorder="1" applyAlignment="1" applyProtection="1">
      <alignment horizontal="center" vertical="center" shrinkToFit="1"/>
    </xf>
    <xf numFmtId="3" fontId="21" fillId="0" borderId="60" xfId="1" applyNumberFormat="1" applyFont="1" applyFill="1" applyBorder="1" applyAlignment="1" applyProtection="1">
      <alignment horizontal="center" vertical="center" shrinkToFit="1"/>
    </xf>
    <xf numFmtId="3" fontId="21" fillId="0" borderId="62" xfId="1" applyNumberFormat="1" applyFont="1" applyFill="1" applyBorder="1" applyAlignment="1" applyProtection="1">
      <alignment horizontal="center" vertical="center" shrinkToFit="1"/>
    </xf>
    <xf numFmtId="3" fontId="21" fillId="3" borderId="66" xfId="1" applyNumberFormat="1" applyFont="1" applyFill="1" applyBorder="1" applyAlignment="1" applyProtection="1">
      <alignment horizontal="center" vertical="center" shrinkToFit="1"/>
    </xf>
    <xf numFmtId="3" fontId="21" fillId="3" borderId="67" xfId="1" applyNumberFormat="1" applyFont="1" applyFill="1" applyBorder="1" applyAlignment="1" applyProtection="1">
      <alignment horizontal="center" vertical="center" shrinkToFit="1"/>
    </xf>
    <xf numFmtId="3" fontId="21" fillId="3" borderId="68" xfId="1" applyNumberFormat="1" applyFont="1" applyFill="1" applyBorder="1" applyAlignment="1" applyProtection="1">
      <alignment horizontal="center" vertical="center" shrinkToFit="1"/>
    </xf>
    <xf numFmtId="0" fontId="13" fillId="0" borderId="52" xfId="1" applyFont="1" applyFill="1" applyBorder="1" applyAlignment="1" applyProtection="1">
      <alignment horizontal="left" vertical="center" wrapText="1"/>
    </xf>
    <xf numFmtId="0" fontId="13" fillId="0" borderId="48" xfId="1" applyFont="1" applyFill="1" applyBorder="1" applyAlignment="1" applyProtection="1">
      <alignment horizontal="left" vertical="center" wrapText="1"/>
    </xf>
    <xf numFmtId="0" fontId="13" fillId="0" borderId="50" xfId="1" applyFont="1" applyFill="1" applyBorder="1" applyAlignment="1" applyProtection="1">
      <alignment horizontal="left" vertical="center" wrapText="1"/>
    </xf>
    <xf numFmtId="0" fontId="20" fillId="0" borderId="43" xfId="1" applyFont="1" applyFill="1" applyBorder="1" applyAlignment="1" applyProtection="1">
      <alignment horizontal="center" vertical="center" shrinkToFit="1"/>
      <protection locked="0"/>
    </xf>
    <xf numFmtId="0" fontId="20" fillId="0" borderId="44" xfId="1" applyFont="1" applyFill="1" applyBorder="1" applyAlignment="1" applyProtection="1">
      <alignment horizontal="center" vertical="center" shrinkToFit="1"/>
      <protection locked="0"/>
    </xf>
    <xf numFmtId="0" fontId="20" fillId="0" borderId="10" xfId="1" applyFont="1" applyFill="1" applyBorder="1" applyAlignment="1" applyProtection="1">
      <alignment horizontal="center" vertical="center"/>
      <protection locked="0"/>
    </xf>
    <xf numFmtId="0" fontId="20" fillId="0" borderId="11" xfId="1" applyFont="1" applyFill="1" applyBorder="1" applyAlignment="1" applyProtection="1">
      <alignment horizontal="center" vertical="center"/>
      <protection locked="0"/>
    </xf>
    <xf numFmtId="3" fontId="21" fillId="3" borderId="91" xfId="1" applyNumberFormat="1" applyFont="1" applyFill="1" applyBorder="1" applyAlignment="1" applyProtection="1">
      <alignment horizontal="center" vertical="center" shrinkToFit="1"/>
    </xf>
    <xf numFmtId="3" fontId="13" fillId="0" borderId="61" xfId="1" applyNumberFormat="1" applyFont="1" applyFill="1" applyBorder="1" applyAlignment="1" applyProtection="1">
      <alignment horizontal="right" vertical="center" shrinkToFit="1"/>
    </xf>
    <xf numFmtId="3" fontId="13" fillId="0" borderId="60" xfId="1" applyNumberFormat="1" applyFont="1" applyFill="1" applyBorder="1" applyAlignment="1" applyProtection="1">
      <alignment horizontal="right" vertical="center" shrinkToFit="1"/>
    </xf>
    <xf numFmtId="3" fontId="13" fillId="0" borderId="62" xfId="1" applyNumberFormat="1" applyFont="1" applyFill="1" applyBorder="1" applyAlignment="1" applyProtection="1">
      <alignment horizontal="right" vertical="center" shrinkToFit="1"/>
    </xf>
    <xf numFmtId="0" fontId="18" fillId="0" borderId="35" xfId="1" applyFont="1" applyFill="1" applyBorder="1" applyAlignment="1" applyProtection="1">
      <alignment horizontal="center" vertical="center" wrapText="1"/>
    </xf>
    <xf numFmtId="0" fontId="18" fillId="0" borderId="36" xfId="1" applyFont="1" applyFill="1" applyBorder="1" applyAlignment="1" applyProtection="1">
      <alignment horizontal="center" vertical="center" wrapText="1"/>
    </xf>
    <xf numFmtId="0" fontId="13" fillId="0" borderId="35" xfId="1" applyFont="1" applyFill="1" applyBorder="1" applyAlignment="1" applyProtection="1">
      <alignment horizontal="center" vertical="center" wrapText="1"/>
    </xf>
    <xf numFmtId="9" fontId="18" fillId="0" borderId="24" xfId="3" applyFont="1" applyFill="1" applyBorder="1" applyAlignment="1" applyProtection="1">
      <alignment horizontal="center" vertical="center" wrapText="1"/>
    </xf>
    <xf numFmtId="9" fontId="18" fillId="0" borderId="25" xfId="3" applyFont="1" applyFill="1" applyBorder="1" applyAlignment="1" applyProtection="1">
      <alignment horizontal="center" vertical="center" wrapText="1"/>
    </xf>
    <xf numFmtId="9" fontId="18" fillId="0" borderId="29" xfId="3" applyFont="1" applyFill="1" applyBorder="1" applyAlignment="1" applyProtection="1">
      <alignment horizontal="center" vertical="center" wrapText="1"/>
    </xf>
    <xf numFmtId="9" fontId="18" fillId="0" borderId="30" xfId="3" applyFont="1" applyFill="1" applyBorder="1" applyAlignment="1" applyProtection="1">
      <alignment horizontal="center" vertical="center" wrapText="1"/>
    </xf>
    <xf numFmtId="0" fontId="18" fillId="0" borderId="36" xfId="1" applyFont="1" applyFill="1" applyBorder="1" applyAlignment="1" applyProtection="1">
      <alignment horizontal="center" vertical="center" shrinkToFit="1"/>
    </xf>
    <xf numFmtId="181" fontId="17" fillId="0" borderId="37" xfId="1" applyNumberFormat="1" applyFont="1" applyBorder="1" applyAlignment="1" applyProtection="1">
      <alignment horizontal="center" vertical="center"/>
      <protection locked="0"/>
    </xf>
    <xf numFmtId="181" fontId="17" fillId="0" borderId="38" xfId="1" applyNumberFormat="1" applyFont="1" applyBorder="1" applyAlignment="1" applyProtection="1">
      <alignment horizontal="center" vertical="center"/>
      <protection locked="0"/>
    </xf>
    <xf numFmtId="181" fontId="17" fillId="0" borderId="39" xfId="1" applyNumberFormat="1" applyFont="1" applyBorder="1" applyAlignment="1" applyProtection="1">
      <alignment horizontal="center" vertical="center"/>
      <protection locked="0"/>
    </xf>
    <xf numFmtId="182" fontId="17" fillId="0" borderId="14" xfId="4" applyNumberFormat="1" applyFont="1" applyFill="1" applyBorder="1" applyAlignment="1" applyProtection="1">
      <alignment horizontal="center" vertical="center"/>
    </xf>
    <xf numFmtId="182" fontId="17" fillId="0" borderId="35" xfId="4" applyNumberFormat="1" applyFont="1" applyFill="1" applyBorder="1" applyAlignment="1" applyProtection="1">
      <alignment horizontal="center" vertical="center"/>
    </xf>
    <xf numFmtId="9" fontId="19" fillId="0" borderId="32" xfId="3" applyFont="1" applyFill="1" applyBorder="1" applyAlignment="1" applyProtection="1">
      <alignment horizontal="center" vertical="center"/>
      <protection locked="0"/>
    </xf>
    <xf numFmtId="9" fontId="19" fillId="0" borderId="33" xfId="3" applyFont="1" applyFill="1" applyBorder="1" applyAlignment="1" applyProtection="1">
      <alignment horizontal="center" vertical="center"/>
      <protection locked="0"/>
    </xf>
    <xf numFmtId="9" fontId="19" fillId="0" borderId="34" xfId="3" applyFont="1" applyFill="1" applyBorder="1" applyAlignment="1" applyProtection="1">
      <alignment horizontal="center" vertical="center"/>
      <protection locked="0"/>
    </xf>
    <xf numFmtId="0" fontId="13" fillId="2" borderId="35" xfId="1" applyFont="1" applyFill="1" applyBorder="1" applyAlignment="1" applyProtection="1">
      <alignment horizontal="left" vertical="center" wrapText="1"/>
    </xf>
    <xf numFmtId="200" fontId="17" fillId="2" borderId="35" xfId="5" applyNumberFormat="1" applyFont="1" applyFill="1" applyBorder="1" applyAlignment="1" applyProtection="1">
      <alignment horizontal="right" vertical="center" indent="2" shrinkToFit="1"/>
    </xf>
    <xf numFmtId="180" fontId="17" fillId="0" borderId="32" xfId="1" applyNumberFormat="1" applyFont="1" applyFill="1" applyBorder="1" applyAlignment="1" applyProtection="1">
      <alignment horizontal="center" vertical="center" shrinkToFit="1"/>
      <protection locked="0"/>
    </xf>
    <xf numFmtId="180" fontId="17" fillId="0" borderId="33" xfId="1" applyNumberFormat="1" applyFont="1" applyFill="1" applyBorder="1" applyAlignment="1" applyProtection="1">
      <alignment horizontal="center" vertical="center" shrinkToFit="1"/>
      <protection locked="0"/>
    </xf>
    <xf numFmtId="180" fontId="17" fillId="0" borderId="34" xfId="1" applyNumberFormat="1" applyFont="1" applyFill="1" applyBorder="1" applyAlignment="1" applyProtection="1">
      <alignment horizontal="center" vertical="center" shrinkToFit="1"/>
      <protection locked="0"/>
    </xf>
    <xf numFmtId="0" fontId="7" fillId="0" borderId="12" xfId="1" applyFont="1" applyFill="1" applyBorder="1" applyAlignment="1" applyProtection="1">
      <alignment horizontal="center" vertical="center"/>
    </xf>
    <xf numFmtId="0" fontId="7" fillId="0" borderId="1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17" fillId="0" borderId="15" xfId="1" applyFont="1" applyFill="1" applyBorder="1" applyAlignment="1" applyProtection="1">
      <alignment horizontal="center" vertical="center"/>
    </xf>
    <xf numFmtId="0" fontId="17" fillId="0" borderId="13" xfId="1" applyFont="1" applyFill="1" applyBorder="1" applyAlignment="1" applyProtection="1">
      <alignment horizontal="center" vertical="center"/>
    </xf>
    <xf numFmtId="0" fontId="17" fillId="0" borderId="14" xfId="1" applyFont="1" applyFill="1" applyBorder="1" applyAlignment="1" applyProtection="1">
      <alignment horizontal="center" vertical="center"/>
    </xf>
    <xf numFmtId="0" fontId="13" fillId="0" borderId="12" xfId="1" applyFont="1" applyBorder="1" applyAlignment="1" applyProtection="1">
      <alignment horizontal="center" vertical="center" shrinkToFit="1"/>
    </xf>
    <xf numFmtId="0" fontId="13" fillId="0" borderId="13" xfId="1" applyFont="1" applyBorder="1" applyAlignment="1" applyProtection="1">
      <alignment horizontal="center" vertical="center" shrinkToFit="1"/>
    </xf>
    <xf numFmtId="0" fontId="13" fillId="0" borderId="14" xfId="1" applyFont="1" applyBorder="1" applyAlignment="1" applyProtection="1">
      <alignment horizontal="center" vertical="center" shrinkToFit="1"/>
    </xf>
    <xf numFmtId="0" fontId="13" fillId="0" borderId="19" xfId="1" applyFont="1" applyBorder="1" applyAlignment="1" applyProtection="1">
      <alignment horizontal="center" vertical="center" shrinkToFit="1"/>
    </xf>
    <xf numFmtId="0" fontId="13" fillId="0" borderId="20" xfId="1" applyFont="1" applyBorder="1" applyAlignment="1" applyProtection="1">
      <alignment horizontal="center" vertical="center" shrinkToFit="1"/>
    </xf>
    <xf numFmtId="0" fontId="13" fillId="0" borderId="21" xfId="1" applyFont="1" applyBorder="1" applyAlignment="1" applyProtection="1">
      <alignment horizontal="center" vertical="center" shrinkToFit="1"/>
    </xf>
    <xf numFmtId="0" fontId="9" fillId="0" borderId="22" xfId="1" applyFont="1" applyFill="1" applyBorder="1" applyAlignment="1" applyProtection="1">
      <alignment horizontal="left" vertical="center" shrinkToFit="1"/>
      <protection locked="0"/>
    </xf>
    <xf numFmtId="0" fontId="9" fillId="0" borderId="20" xfId="1" applyFont="1" applyFill="1" applyBorder="1" applyAlignment="1" applyProtection="1">
      <alignment horizontal="left" vertical="center" shrinkToFit="1"/>
      <protection locked="0"/>
    </xf>
    <xf numFmtId="0" fontId="9" fillId="0" borderId="23" xfId="1" applyFont="1" applyFill="1" applyBorder="1" applyAlignment="1" applyProtection="1">
      <alignment horizontal="left" vertical="center" shrinkToFit="1"/>
      <protection locked="0"/>
    </xf>
    <xf numFmtId="0" fontId="13" fillId="0" borderId="0" xfId="1" applyFont="1" applyFill="1" applyBorder="1" applyAlignment="1" applyProtection="1">
      <alignment horizontal="center" vertical="center" shrinkToFit="1"/>
    </xf>
    <xf numFmtId="0" fontId="9" fillId="0" borderId="0" xfId="1" applyFont="1" applyFill="1" applyBorder="1" applyAlignment="1" applyProtection="1">
      <alignment horizontal="left" vertical="center" shrinkToFit="1"/>
    </xf>
    <xf numFmtId="0" fontId="6" fillId="0" borderId="2"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10"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6" fillId="0" borderId="11" xfId="1" applyFont="1" applyFill="1" applyBorder="1" applyAlignment="1" applyProtection="1">
      <alignment horizontal="center" vertical="center" wrapText="1"/>
    </xf>
    <xf numFmtId="0" fontId="6" fillId="0" borderId="17" xfId="1" applyFont="1" applyFill="1" applyBorder="1" applyAlignment="1" applyProtection="1">
      <alignment horizontal="center" vertical="center" wrapText="1"/>
    </xf>
    <xf numFmtId="0" fontId="6" fillId="0" borderId="1" xfId="1" applyFont="1" applyFill="1" applyBorder="1" applyAlignment="1" applyProtection="1">
      <alignment horizontal="center" vertical="center" wrapText="1"/>
    </xf>
    <xf numFmtId="0" fontId="6" fillId="0" borderId="18" xfId="1" applyFont="1" applyFill="1" applyBorder="1" applyAlignment="1" applyProtection="1">
      <alignment horizontal="center" vertical="center" wrapText="1"/>
    </xf>
    <xf numFmtId="0" fontId="7" fillId="0" borderId="146" xfId="1" applyFont="1" applyBorder="1" applyAlignment="1" applyProtection="1">
      <alignment horizontal="center" vertical="center" shrinkToFit="1"/>
    </xf>
    <xf numFmtId="0" fontId="7" fillId="0" borderId="25" xfId="1" applyFont="1" applyBorder="1" applyAlignment="1" applyProtection="1">
      <alignment horizontal="center" vertical="center" shrinkToFit="1"/>
    </xf>
    <xf numFmtId="0" fontId="7" fillId="0" borderId="26" xfId="1" applyFont="1" applyBorder="1" applyAlignment="1" applyProtection="1">
      <alignment horizontal="center" vertical="center" shrinkToFit="1"/>
    </xf>
    <xf numFmtId="0" fontId="7" fillId="0" borderId="89" xfId="1" applyFont="1" applyBorder="1" applyAlignment="1" applyProtection="1">
      <alignment horizontal="center" vertical="center" shrinkToFit="1"/>
    </xf>
    <xf numFmtId="0" fontId="7" fillId="0" borderId="30" xfId="1" applyFont="1" applyBorder="1" applyAlignment="1" applyProtection="1">
      <alignment horizontal="center" vertical="center" shrinkToFit="1"/>
    </xf>
    <xf numFmtId="0" fontId="7" fillId="0" borderId="31" xfId="1" applyFont="1" applyBorder="1" applyAlignment="1" applyProtection="1">
      <alignment horizontal="center" vertical="center" shrinkToFit="1"/>
    </xf>
    <xf numFmtId="14" fontId="9" fillId="0" borderId="24" xfId="1" applyNumberFormat="1" applyFont="1" applyFill="1" applyBorder="1" applyAlignment="1" applyProtection="1">
      <alignment horizontal="center" vertical="center" shrinkToFit="1"/>
      <protection locked="0"/>
    </xf>
    <xf numFmtId="14" fontId="9" fillId="0" borderId="25" xfId="1" applyNumberFormat="1" applyFont="1" applyFill="1" applyBorder="1" applyAlignment="1" applyProtection="1">
      <alignment horizontal="center" vertical="center" shrinkToFit="1"/>
      <protection locked="0"/>
    </xf>
    <xf numFmtId="14" fontId="9" fillId="0" borderId="147" xfId="1" applyNumberFormat="1" applyFont="1" applyFill="1" applyBorder="1" applyAlignment="1" applyProtection="1">
      <alignment horizontal="center" vertical="center" shrinkToFit="1"/>
      <protection locked="0"/>
    </xf>
    <xf numFmtId="14" fontId="9" fillId="0" borderId="29" xfId="1" applyNumberFormat="1" applyFont="1" applyFill="1" applyBorder="1" applyAlignment="1" applyProtection="1">
      <alignment horizontal="center" vertical="center" shrinkToFit="1"/>
      <protection locked="0"/>
    </xf>
    <xf numFmtId="14" fontId="9" fillId="0" borderId="30" xfId="1" applyNumberFormat="1" applyFont="1" applyFill="1" applyBorder="1" applyAlignment="1" applyProtection="1">
      <alignment horizontal="center" vertical="center" shrinkToFit="1"/>
      <protection locked="0"/>
    </xf>
    <xf numFmtId="14" fontId="9" fillId="0" borderId="148" xfId="1" applyNumberFormat="1" applyFont="1" applyFill="1" applyBorder="1" applyAlignment="1" applyProtection="1">
      <alignment horizontal="center" vertical="center" shrinkToFit="1"/>
      <protection locked="0"/>
    </xf>
    <xf numFmtId="176" fontId="2" fillId="0" borderId="1" xfId="1" applyNumberFormat="1" applyFont="1" applyBorder="1" applyAlignment="1" applyProtection="1">
      <alignment horizontal="right"/>
    </xf>
    <xf numFmtId="0" fontId="2" fillId="0" borderId="1" xfId="1" applyFont="1" applyBorder="1" applyAlignment="1" applyProtection="1">
      <alignment horizontal="center" shrinkToFit="1"/>
      <protection locked="0"/>
    </xf>
    <xf numFmtId="0" fontId="7" fillId="0" borderId="5" xfId="1" applyFont="1" applyBorder="1" applyAlignment="1" applyProtection="1">
      <alignment horizontal="center" vertical="center" shrinkToFit="1"/>
    </xf>
    <xf numFmtId="0" fontId="7" fillId="0" borderId="6" xfId="1" applyFont="1" applyBorder="1" applyAlignment="1" applyProtection="1">
      <alignment horizontal="center" vertical="center" shrinkToFit="1"/>
    </xf>
    <xf numFmtId="0" fontId="7" fillId="0" borderId="7" xfId="1" applyFont="1" applyBorder="1" applyAlignment="1" applyProtection="1">
      <alignment horizontal="center" vertical="center" shrinkToFit="1"/>
    </xf>
    <xf numFmtId="0" fontId="9" fillId="0" borderId="8" xfId="1" applyFont="1" applyFill="1" applyBorder="1" applyAlignment="1" applyProtection="1">
      <alignment horizontal="center" vertical="center" shrinkToFit="1"/>
    </xf>
    <xf numFmtId="0" fontId="9" fillId="0" borderId="6" xfId="1" applyFont="1" applyFill="1" applyBorder="1" applyAlignment="1" applyProtection="1">
      <alignment horizontal="center" vertical="center" shrinkToFit="1"/>
    </xf>
    <xf numFmtId="0" fontId="9" fillId="0" borderId="9" xfId="1" applyFont="1" applyFill="1" applyBorder="1" applyAlignment="1" applyProtection="1">
      <alignment horizontal="center" vertical="center" shrinkToFit="1"/>
    </xf>
    <xf numFmtId="0" fontId="7" fillId="0" borderId="12" xfId="1" applyFont="1" applyBorder="1" applyAlignment="1" applyProtection="1">
      <alignment horizontal="center" vertical="center" shrinkToFit="1"/>
    </xf>
    <xf numFmtId="0" fontId="7" fillId="0" borderId="13" xfId="1" applyFont="1" applyBorder="1" applyAlignment="1" applyProtection="1">
      <alignment horizontal="center" vertical="center" shrinkToFit="1"/>
    </xf>
    <xf numFmtId="0" fontId="7" fillId="0" borderId="14" xfId="1" applyFont="1" applyBorder="1" applyAlignment="1" applyProtection="1">
      <alignment horizontal="center" vertical="center" shrinkToFit="1"/>
    </xf>
    <xf numFmtId="177" fontId="9" fillId="0" borderId="15" xfId="1" applyNumberFormat="1" applyFont="1" applyFill="1" applyBorder="1" applyAlignment="1" applyProtection="1">
      <alignment horizontal="center" vertical="center" shrinkToFit="1"/>
      <protection locked="0"/>
    </xf>
    <xf numFmtId="177" fontId="9" fillId="0" borderId="13" xfId="1" applyNumberFormat="1" applyFont="1" applyFill="1" applyBorder="1" applyAlignment="1" applyProtection="1">
      <alignment horizontal="center" vertical="center" shrinkToFit="1"/>
      <protection locked="0"/>
    </xf>
    <xf numFmtId="177" fontId="9" fillId="0" borderId="16" xfId="1" applyNumberFormat="1" applyFont="1" applyFill="1" applyBorder="1" applyAlignment="1" applyProtection="1">
      <alignment horizontal="center" vertical="center" shrinkToFit="1"/>
      <protection locked="0"/>
    </xf>
    <xf numFmtId="0" fontId="9" fillId="0" borderId="15" xfId="1" applyFont="1" applyFill="1" applyBorder="1" applyAlignment="1" applyProtection="1">
      <alignment horizontal="center" vertical="center" shrinkToFit="1"/>
      <protection locked="0"/>
    </xf>
    <xf numFmtId="0" fontId="9" fillId="0" borderId="13" xfId="1" applyFont="1" applyFill="1" applyBorder="1" applyAlignment="1" applyProtection="1">
      <alignment horizontal="center" vertical="center" shrinkToFit="1"/>
      <protection locked="0"/>
    </xf>
    <xf numFmtId="0" fontId="9" fillId="0" borderId="16" xfId="1" applyFont="1" applyFill="1" applyBorder="1" applyAlignment="1" applyProtection="1">
      <alignment horizontal="center" vertical="center" shrinkToFit="1"/>
      <protection locked="0"/>
    </xf>
    <xf numFmtId="0" fontId="13" fillId="0" borderId="15" xfId="1" applyFont="1" applyBorder="1" applyAlignment="1" applyProtection="1">
      <alignment horizontal="left" vertical="center"/>
    </xf>
    <xf numFmtId="0" fontId="13" fillId="0" borderId="13" xfId="1" applyFont="1" applyBorder="1" applyAlignment="1" applyProtection="1">
      <alignment horizontal="left" vertical="center"/>
    </xf>
    <xf numFmtId="0" fontId="13" fillId="0" borderId="13" xfId="1" applyFont="1" applyBorder="1" applyAlignment="1" applyProtection="1">
      <alignment horizontal="right" vertical="center"/>
    </xf>
    <xf numFmtId="183" fontId="20" fillId="3" borderId="32" xfId="1" applyNumberFormat="1" applyFont="1" applyFill="1" applyBorder="1" applyAlignment="1" applyProtection="1">
      <alignment horizontal="center" vertical="center" shrinkToFit="1"/>
    </xf>
    <xf numFmtId="183" fontId="20" fillId="3" borderId="33" xfId="1" applyNumberFormat="1" applyFont="1" applyFill="1" applyBorder="1" applyAlignment="1" applyProtection="1">
      <alignment horizontal="center" vertical="center" shrinkToFit="1"/>
    </xf>
    <xf numFmtId="183" fontId="20" fillId="3" borderId="40" xfId="1" applyNumberFormat="1" applyFont="1" applyFill="1" applyBorder="1" applyAlignment="1" applyProtection="1">
      <alignment horizontal="center" vertical="center" shrinkToFit="1"/>
    </xf>
    <xf numFmtId="183" fontId="20" fillId="3" borderId="41" xfId="1" applyNumberFormat="1" applyFont="1" applyFill="1" applyBorder="1" applyAlignment="1" applyProtection="1">
      <alignment horizontal="center" vertical="center" shrinkToFit="1"/>
    </xf>
    <xf numFmtId="0" fontId="13" fillId="0" borderId="24" xfId="1" applyFont="1" applyBorder="1" applyAlignment="1" applyProtection="1">
      <alignment horizontal="center" vertical="center"/>
    </xf>
    <xf numFmtId="0" fontId="13" fillId="0" borderId="25" xfId="1" applyFont="1" applyBorder="1" applyAlignment="1" applyProtection="1">
      <alignment horizontal="center" vertical="center"/>
    </xf>
    <xf numFmtId="0" fontId="13" fillId="0" borderId="27" xfId="1" applyFont="1" applyBorder="1" applyAlignment="1" applyProtection="1">
      <alignment horizontal="center" vertical="center"/>
    </xf>
    <xf numFmtId="0" fontId="13" fillId="0" borderId="0" xfId="1" applyFont="1" applyBorder="1" applyAlignment="1" applyProtection="1">
      <alignment horizontal="center" vertical="center"/>
    </xf>
    <xf numFmtId="0" fontId="13" fillId="0" borderId="24" xfId="1" applyFont="1" applyBorder="1" applyAlignment="1" applyProtection="1">
      <alignment horizontal="center" vertical="center" wrapText="1"/>
    </xf>
    <xf numFmtId="0" fontId="13" fillId="0" borderId="26" xfId="1" applyFont="1" applyBorder="1" applyAlignment="1" applyProtection="1">
      <alignment horizontal="center" vertical="center" wrapText="1"/>
    </xf>
    <xf numFmtId="0" fontId="13" fillId="0" borderId="27" xfId="1" applyFont="1" applyBorder="1" applyAlignment="1" applyProtection="1">
      <alignment horizontal="center" vertical="center" wrapText="1"/>
    </xf>
    <xf numFmtId="0" fontId="13" fillId="0" borderId="28" xfId="1" applyFont="1" applyBorder="1" applyAlignment="1" applyProtection="1">
      <alignment horizontal="center" vertical="center" wrapText="1"/>
    </xf>
    <xf numFmtId="0" fontId="13" fillId="0" borderId="35" xfId="1" applyFont="1" applyBorder="1" applyAlignment="1" applyProtection="1">
      <alignment horizontal="center" vertical="center"/>
    </xf>
    <xf numFmtId="0" fontId="13" fillId="0" borderId="22" xfId="1" applyFont="1" applyBorder="1" applyAlignment="1" applyProtection="1">
      <alignment horizontal="center" vertical="center"/>
    </xf>
    <xf numFmtId="0" fontId="13" fillId="0" borderId="20" xfId="1" applyFont="1" applyBorder="1" applyAlignment="1" applyProtection="1">
      <alignment horizontal="center" vertical="center"/>
    </xf>
    <xf numFmtId="0" fontId="13" fillId="0" borderId="21" xfId="1" applyFont="1" applyBorder="1" applyAlignment="1" applyProtection="1">
      <alignment horizontal="center" vertical="center"/>
    </xf>
    <xf numFmtId="0" fontId="14" fillId="0" borderId="0" xfId="1" applyFont="1" applyAlignment="1" applyProtection="1">
      <alignment horizontal="center" vertical="center"/>
    </xf>
    <xf numFmtId="0" fontId="3" fillId="0" borderId="27" xfId="1" applyFont="1" applyBorder="1" applyAlignment="1" applyProtection="1">
      <alignment horizontal="left" vertical="center" shrinkToFit="1"/>
    </xf>
    <xf numFmtId="0" fontId="3" fillId="0" borderId="0" xfId="1" applyFont="1" applyBorder="1" applyAlignment="1" applyProtection="1">
      <alignment horizontal="left" vertical="center" shrinkToFit="1"/>
    </xf>
    <xf numFmtId="0" fontId="3" fillId="0" borderId="28" xfId="1" applyFont="1" applyBorder="1" applyAlignment="1" applyProtection="1">
      <alignment horizontal="left" vertical="center" shrinkToFit="1"/>
    </xf>
    <xf numFmtId="0" fontId="7" fillId="0" borderId="15"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179" fontId="17" fillId="0" borderId="32" xfId="1" applyNumberFormat="1" applyFont="1" applyFill="1" applyBorder="1" applyAlignment="1" applyProtection="1">
      <alignment horizontal="center" vertical="center"/>
      <protection locked="0"/>
    </xf>
    <xf numFmtId="179" fontId="17" fillId="0" borderId="33" xfId="1" applyNumberFormat="1" applyFont="1" applyFill="1" applyBorder="1" applyAlignment="1" applyProtection="1">
      <alignment horizontal="center" vertical="center"/>
      <protection locked="0"/>
    </xf>
    <xf numFmtId="179" fontId="17" fillId="0" borderId="34" xfId="1" applyNumberFormat="1" applyFont="1" applyFill="1" applyBorder="1" applyAlignment="1" applyProtection="1">
      <alignment horizontal="center" vertical="center"/>
      <protection locked="0"/>
    </xf>
    <xf numFmtId="183" fontId="20" fillId="0" borderId="41" xfId="1" applyNumberFormat="1" applyFont="1" applyFill="1" applyBorder="1" applyAlignment="1" applyProtection="1">
      <alignment horizontal="center" vertical="center" shrinkToFit="1"/>
      <protection locked="0"/>
    </xf>
    <xf numFmtId="183" fontId="20" fillId="0" borderId="33" xfId="1" applyNumberFormat="1" applyFont="1" applyFill="1" applyBorder="1" applyAlignment="1" applyProtection="1">
      <alignment horizontal="center" vertical="center" shrinkToFit="1"/>
      <protection locked="0"/>
    </xf>
    <xf numFmtId="183" fontId="20" fillId="0" borderId="40" xfId="1" applyNumberFormat="1" applyFont="1" applyFill="1" applyBorder="1" applyAlignment="1" applyProtection="1">
      <alignment horizontal="center" vertical="center" shrinkToFit="1"/>
      <protection locked="0"/>
    </xf>
    <xf numFmtId="0" fontId="13" fillId="0" borderId="35" xfId="1" applyFont="1" applyFill="1" applyBorder="1" applyAlignment="1" applyProtection="1">
      <alignment horizontal="center" vertical="center" textRotation="255"/>
    </xf>
    <xf numFmtId="0" fontId="18" fillId="0" borderId="35" xfId="1" applyFont="1" applyFill="1" applyBorder="1" applyAlignment="1" applyProtection="1">
      <alignment horizontal="center" vertical="center" textRotation="255"/>
    </xf>
    <xf numFmtId="3" fontId="13" fillId="0" borderId="29" xfId="1" applyNumberFormat="1" applyFont="1" applyFill="1" applyBorder="1" applyAlignment="1" applyProtection="1">
      <alignment horizontal="right" vertical="center" shrinkToFit="1"/>
    </xf>
    <xf numFmtId="3" fontId="13" fillId="0" borderId="30" xfId="1" applyNumberFormat="1" applyFont="1" applyFill="1" applyBorder="1" applyAlignment="1" applyProtection="1">
      <alignment horizontal="right" vertical="center" shrinkToFit="1"/>
    </xf>
    <xf numFmtId="3" fontId="13" fillId="0" borderId="0" xfId="1" applyNumberFormat="1" applyFont="1" applyFill="1" applyBorder="1" applyAlignment="1" applyProtection="1">
      <alignment horizontal="right" vertical="center" shrinkToFit="1"/>
    </xf>
    <xf numFmtId="3" fontId="13" fillId="0" borderId="11" xfId="1" applyNumberFormat="1" applyFont="1" applyFill="1" applyBorder="1" applyAlignment="1" applyProtection="1">
      <alignment horizontal="right" vertical="center" shrinkToFit="1"/>
    </xf>
    <xf numFmtId="3" fontId="21" fillId="3" borderId="43" xfId="1" applyNumberFormat="1" applyFont="1" applyFill="1" applyBorder="1" applyAlignment="1" applyProtection="1">
      <alignment horizontal="center" vertical="center" shrinkToFit="1"/>
    </xf>
    <xf numFmtId="3" fontId="21" fillId="3" borderId="45" xfId="1" applyNumberFormat="1" applyFont="1" applyFill="1" applyBorder="1" applyAlignment="1" applyProtection="1">
      <alignment horizontal="center" vertical="center" shrinkToFit="1"/>
    </xf>
    <xf numFmtId="3" fontId="21" fillId="3" borderId="46" xfId="1" applyNumberFormat="1" applyFont="1" applyFill="1" applyBorder="1" applyAlignment="1" applyProtection="1">
      <alignment horizontal="center" vertical="center" shrinkToFit="1"/>
    </xf>
    <xf numFmtId="3" fontId="21" fillId="3" borderId="47" xfId="1" applyNumberFormat="1" applyFont="1" applyFill="1" applyBorder="1" applyAlignment="1" applyProtection="1">
      <alignment horizontal="center" vertical="center" shrinkToFit="1"/>
    </xf>
    <xf numFmtId="3" fontId="21" fillId="0" borderId="47" xfId="1" applyNumberFormat="1" applyFont="1" applyFill="1" applyBorder="1" applyAlignment="1" applyProtection="1">
      <alignment horizontal="center" vertical="center" shrinkToFit="1"/>
    </xf>
    <xf numFmtId="3" fontId="21" fillId="0" borderId="45" xfId="1" applyNumberFormat="1" applyFont="1" applyFill="1" applyBorder="1" applyAlignment="1" applyProtection="1">
      <alignment horizontal="center" vertical="center" shrinkToFit="1"/>
    </xf>
    <xf numFmtId="3" fontId="21" fillId="0" borderId="46" xfId="1" applyNumberFormat="1" applyFont="1" applyFill="1" applyBorder="1" applyAlignment="1" applyProtection="1">
      <alignment horizontal="center" vertical="center" shrinkToFit="1"/>
    </xf>
    <xf numFmtId="185" fontId="27" fillId="4" borderId="65" xfId="6" applyNumberFormat="1" applyFont="1" applyFill="1" applyBorder="1" applyAlignment="1">
      <alignment horizontal="center" vertical="center"/>
    </xf>
    <xf numFmtId="187" fontId="27" fillId="4" borderId="36" xfId="6" applyNumberFormat="1" applyFont="1" applyFill="1" applyBorder="1" applyAlignment="1">
      <alignment horizontal="right" vertical="center" shrinkToFit="1"/>
    </xf>
    <xf numFmtId="187" fontId="27" fillId="4" borderId="78" xfId="6" applyNumberFormat="1" applyFont="1" applyFill="1" applyBorder="1" applyAlignment="1">
      <alignment horizontal="right" vertical="center" shrinkToFit="1"/>
    </xf>
    <xf numFmtId="185" fontId="27" fillId="0" borderId="0" xfId="6" applyNumberFormat="1" applyFont="1" applyBorder="1" applyAlignment="1">
      <alignment horizontal="center" vertical="center"/>
    </xf>
    <xf numFmtId="186" fontId="27" fillId="4" borderId="0" xfId="6" applyNumberFormat="1" applyFont="1" applyFill="1" applyBorder="1" applyAlignment="1">
      <alignment horizontal="right" vertical="center"/>
    </xf>
    <xf numFmtId="185" fontId="27" fillId="4" borderId="0" xfId="6" applyNumberFormat="1" applyFont="1" applyFill="1" applyBorder="1" applyAlignment="1">
      <alignment horizontal="center" vertical="center"/>
    </xf>
    <xf numFmtId="187" fontId="27" fillId="4" borderId="0" xfId="6" applyNumberFormat="1" applyFont="1" applyFill="1" applyBorder="1" applyAlignment="1">
      <alignment horizontal="right" vertical="center"/>
    </xf>
    <xf numFmtId="185" fontId="27" fillId="4" borderId="28" xfId="6" applyNumberFormat="1" applyFont="1" applyFill="1" applyBorder="1" applyAlignment="1">
      <alignment horizontal="center" vertical="center"/>
    </xf>
    <xf numFmtId="185" fontId="27" fillId="0" borderId="65" xfId="6" applyNumberFormat="1" applyFont="1" applyBorder="1" applyAlignment="1">
      <alignment horizontal="center" vertical="center"/>
    </xf>
    <xf numFmtId="186" fontId="27" fillId="4" borderId="36" xfId="6" applyNumberFormat="1" applyFont="1" applyFill="1" applyBorder="1" applyAlignment="1">
      <alignment horizontal="right" vertical="center"/>
    </xf>
    <xf numFmtId="186" fontId="27" fillId="4" borderId="78" xfId="6" applyNumberFormat="1" applyFont="1" applyFill="1" applyBorder="1" applyAlignment="1">
      <alignment horizontal="right" vertical="center"/>
    </xf>
    <xf numFmtId="192" fontId="27" fillId="0" borderId="36" xfId="6" applyNumberFormat="1" applyFont="1" applyBorder="1" applyAlignment="1">
      <alignment horizontal="right" vertical="center"/>
    </xf>
    <xf numFmtId="192" fontId="27" fillId="0" borderId="78" xfId="6" applyNumberFormat="1" applyFont="1" applyBorder="1" applyAlignment="1">
      <alignment horizontal="right" vertical="center"/>
    </xf>
    <xf numFmtId="3" fontId="30" fillId="0" borderId="36" xfId="6" applyNumberFormat="1" applyFont="1" applyBorder="1" applyAlignment="1">
      <alignment horizontal="center" vertical="center" wrapText="1"/>
    </xf>
    <xf numFmtId="3" fontId="30" fillId="0" borderId="145" xfId="6" applyNumberFormat="1" applyFont="1" applyBorder="1" applyAlignment="1">
      <alignment horizontal="center" vertical="center" wrapText="1"/>
    </xf>
    <xf numFmtId="3" fontId="27" fillId="0" borderId="36" xfId="6" applyNumberFormat="1" applyFont="1" applyBorder="1" applyAlignment="1">
      <alignment horizontal="center" vertical="center"/>
    </xf>
    <xf numFmtId="3" fontId="27" fillId="0" borderId="78" xfId="6" applyNumberFormat="1" applyFont="1" applyBorder="1" applyAlignment="1">
      <alignment horizontal="center" vertical="center"/>
    </xf>
    <xf numFmtId="189" fontId="27" fillId="4" borderId="36" xfId="6" applyNumberFormat="1" applyFont="1" applyFill="1" applyBorder="1" applyAlignment="1">
      <alignment horizontal="right" vertical="center"/>
    </xf>
    <xf numFmtId="189" fontId="27" fillId="4" borderId="78" xfId="6" applyNumberFormat="1" applyFont="1" applyFill="1" applyBorder="1" applyAlignment="1">
      <alignment horizontal="right" vertical="center"/>
    </xf>
    <xf numFmtId="190" fontId="27" fillId="4" borderId="36" xfId="6" applyNumberFormat="1" applyFont="1" applyFill="1" applyBorder="1" applyAlignment="1">
      <alignment horizontal="right" vertical="center"/>
    </xf>
    <xf numFmtId="190" fontId="27" fillId="4" borderId="78" xfId="6" applyNumberFormat="1" applyFont="1" applyFill="1" applyBorder="1" applyAlignment="1">
      <alignment horizontal="right" vertical="center"/>
    </xf>
    <xf numFmtId="186" fontId="27" fillId="0" borderId="36" xfId="6" applyNumberFormat="1" applyFont="1" applyBorder="1" applyAlignment="1">
      <alignment horizontal="right" vertical="center"/>
    </xf>
    <xf numFmtId="186" fontId="27" fillId="0" borderId="78" xfId="6" applyNumberFormat="1" applyFont="1" applyBorder="1" applyAlignment="1">
      <alignment horizontal="right" vertical="center"/>
    </xf>
    <xf numFmtId="3" fontId="27" fillId="4" borderId="36" xfId="6" applyNumberFormat="1" applyFont="1" applyFill="1" applyBorder="1" applyAlignment="1">
      <alignment horizontal="center" vertical="center" wrapText="1"/>
    </xf>
    <xf numFmtId="3" fontId="27" fillId="4" borderId="78" xfId="6" applyNumberFormat="1" applyFont="1" applyFill="1" applyBorder="1" applyAlignment="1">
      <alignment horizontal="center" vertical="center" wrapText="1"/>
    </xf>
    <xf numFmtId="3" fontId="27" fillId="4" borderId="81" xfId="6" applyNumberFormat="1" applyFont="1" applyFill="1" applyBorder="1" applyAlignment="1">
      <alignment horizontal="center" vertical="center" wrapText="1"/>
    </xf>
    <xf numFmtId="3" fontId="27" fillId="4" borderId="85" xfId="6" applyNumberFormat="1" applyFont="1" applyFill="1" applyBorder="1" applyAlignment="1">
      <alignment horizontal="center" vertical="center" wrapText="1"/>
    </xf>
    <xf numFmtId="3" fontId="30" fillId="0" borderId="144" xfId="6" applyNumberFormat="1" applyFont="1" applyBorder="1" applyAlignment="1">
      <alignment horizontal="center" vertical="center" wrapText="1"/>
    </xf>
    <xf numFmtId="3" fontId="30" fillId="0" borderId="78" xfId="6" applyNumberFormat="1" applyFont="1" applyBorder="1" applyAlignment="1">
      <alignment horizontal="center" vertical="center" wrapText="1"/>
    </xf>
    <xf numFmtId="187" fontId="27" fillId="0" borderId="36" xfId="6" applyNumberFormat="1" applyFont="1" applyBorder="1" applyAlignment="1">
      <alignment horizontal="right" vertical="center"/>
    </xf>
    <xf numFmtId="187" fontId="27" fillId="0" borderId="78" xfId="6" applyNumberFormat="1" applyFont="1" applyBorder="1" applyAlignment="1">
      <alignment horizontal="right" vertical="center"/>
    </xf>
    <xf numFmtId="191" fontId="27" fillId="0" borderId="36" xfId="6" applyNumberFormat="1" applyFont="1" applyBorder="1" applyAlignment="1">
      <alignment horizontal="right" vertical="center" wrapText="1"/>
    </xf>
    <xf numFmtId="191" fontId="27" fillId="0" borderId="78" xfId="6" applyNumberFormat="1" applyFont="1" applyBorder="1" applyAlignment="1">
      <alignment horizontal="right" vertical="center" wrapText="1"/>
    </xf>
    <xf numFmtId="3" fontId="27" fillId="0" borderId="36" xfId="6" applyNumberFormat="1" applyFont="1" applyFill="1" applyBorder="1" applyAlignment="1">
      <alignment horizontal="center" vertical="center" wrapText="1"/>
    </xf>
    <xf numFmtId="3" fontId="27" fillId="0" borderId="78" xfId="6" applyNumberFormat="1" applyFont="1" applyFill="1" applyBorder="1" applyAlignment="1">
      <alignment horizontal="center" vertical="center" wrapText="1"/>
    </xf>
    <xf numFmtId="3" fontId="27" fillId="0" borderId="81" xfId="6" applyNumberFormat="1" applyFont="1" applyFill="1" applyBorder="1" applyAlignment="1">
      <alignment horizontal="center" vertical="center" wrapText="1"/>
    </xf>
    <xf numFmtId="3" fontId="27" fillId="0" borderId="84" xfId="6" applyNumberFormat="1" applyFont="1" applyFill="1" applyBorder="1" applyAlignment="1">
      <alignment horizontal="center" vertical="center" wrapText="1"/>
    </xf>
    <xf numFmtId="187" fontId="27" fillId="4" borderId="36" xfId="6" applyNumberFormat="1" applyFont="1" applyFill="1" applyBorder="1" applyAlignment="1">
      <alignment horizontal="right" vertical="center"/>
    </xf>
    <xf numFmtId="187" fontId="27" fillId="4" borderId="78" xfId="6" applyNumberFormat="1" applyFont="1" applyFill="1" applyBorder="1" applyAlignment="1">
      <alignment horizontal="right" vertical="center"/>
    </xf>
    <xf numFmtId="185" fontId="27" fillId="0" borderId="28" xfId="6" applyNumberFormat="1" applyFont="1" applyFill="1" applyBorder="1" applyAlignment="1">
      <alignment horizontal="center" vertical="center"/>
    </xf>
    <xf numFmtId="185" fontId="27" fillId="0" borderId="65" xfId="6" applyNumberFormat="1" applyFont="1" applyFill="1" applyBorder="1" applyAlignment="1">
      <alignment horizontal="center" vertical="center"/>
    </xf>
    <xf numFmtId="3" fontId="30" fillId="0" borderId="65" xfId="6" applyNumberFormat="1" applyFont="1" applyBorder="1" applyAlignment="1">
      <alignment horizontal="center" vertical="center" wrapText="1"/>
    </xf>
    <xf numFmtId="3" fontId="27" fillId="4" borderId="84" xfId="6" applyNumberFormat="1" applyFont="1" applyFill="1" applyBorder="1" applyAlignment="1">
      <alignment horizontal="center" vertical="center" wrapText="1"/>
    </xf>
    <xf numFmtId="186" fontId="27" fillId="0" borderId="36" xfId="6" applyNumberFormat="1" applyFont="1" applyFill="1" applyBorder="1" applyAlignment="1">
      <alignment horizontal="center" vertical="center" wrapText="1"/>
    </xf>
    <xf numFmtId="186" fontId="27" fillId="0" borderId="65" xfId="6" applyNumberFormat="1" applyFont="1" applyFill="1" applyBorder="1" applyAlignment="1">
      <alignment horizontal="center" vertical="center" wrapText="1"/>
    </xf>
    <xf numFmtId="185" fontId="27" fillId="0" borderId="36" xfId="6" applyNumberFormat="1" applyFont="1" applyBorder="1" applyAlignment="1">
      <alignment horizontal="center" vertical="center"/>
    </xf>
    <xf numFmtId="3" fontId="27" fillId="0" borderId="65" xfId="6" applyNumberFormat="1" applyFont="1" applyFill="1" applyBorder="1" applyAlignment="1">
      <alignment horizontal="center" vertical="center" wrapText="1"/>
    </xf>
    <xf numFmtId="3" fontId="27" fillId="0" borderId="35" xfId="6" applyNumberFormat="1" applyFont="1" applyFill="1" applyBorder="1" applyAlignment="1">
      <alignment horizontal="center" vertical="center" wrapText="1"/>
    </xf>
    <xf numFmtId="3" fontId="27" fillId="0" borderId="24" xfId="6" applyNumberFormat="1" applyFont="1" applyFill="1" applyBorder="1" applyAlignment="1">
      <alignment horizontal="center" vertical="center" wrapText="1"/>
    </xf>
    <xf numFmtId="3" fontId="27" fillId="0" borderId="26" xfId="6" applyNumberFormat="1" applyFont="1" applyFill="1" applyBorder="1" applyAlignment="1">
      <alignment horizontal="center" vertical="center" wrapText="1"/>
    </xf>
    <xf numFmtId="3" fontId="27" fillId="0" borderId="27" xfId="6" applyNumberFormat="1" applyFont="1" applyFill="1" applyBorder="1" applyAlignment="1">
      <alignment horizontal="center" vertical="center" wrapText="1"/>
    </xf>
    <xf numFmtId="3" fontId="27" fillId="0" borderId="28" xfId="6" applyNumberFormat="1" applyFont="1" applyFill="1" applyBorder="1" applyAlignment="1">
      <alignment horizontal="center" vertical="center" wrapText="1"/>
    </xf>
    <xf numFmtId="3" fontId="27" fillId="0" borderId="24" xfId="6" applyNumberFormat="1" applyFont="1" applyFill="1" applyBorder="1" applyAlignment="1">
      <alignment horizontal="center" vertical="center"/>
    </xf>
    <xf numFmtId="3" fontId="27" fillId="0" borderId="25" xfId="6" applyNumberFormat="1" applyFont="1" applyFill="1" applyBorder="1" applyAlignment="1">
      <alignment horizontal="center" vertical="center"/>
    </xf>
    <xf numFmtId="3" fontId="27" fillId="0" borderId="26" xfId="6" applyNumberFormat="1" applyFont="1" applyFill="1" applyBorder="1" applyAlignment="1">
      <alignment horizontal="center" vertical="center"/>
    </xf>
    <xf numFmtId="3" fontId="27" fillId="0" borderId="27" xfId="6" applyNumberFormat="1" applyFont="1" applyFill="1" applyBorder="1" applyAlignment="1">
      <alignment horizontal="center" vertical="center"/>
    </xf>
    <xf numFmtId="3" fontId="27" fillId="0" borderId="0" xfId="6" applyNumberFormat="1" applyFont="1" applyFill="1" applyBorder="1" applyAlignment="1">
      <alignment horizontal="center" vertical="center"/>
    </xf>
    <xf numFmtId="3" fontId="27" fillId="0" borderId="28" xfId="6" applyNumberFormat="1" applyFont="1" applyFill="1" applyBorder="1" applyAlignment="1">
      <alignment horizontal="center" vertical="center"/>
    </xf>
    <xf numFmtId="186" fontId="27" fillId="0" borderId="29" xfId="6" applyNumberFormat="1" applyFont="1" applyFill="1" applyBorder="1" applyAlignment="1">
      <alignment horizontal="center" vertical="center" wrapText="1"/>
    </xf>
    <xf numFmtId="186" fontId="27" fillId="0" borderId="30" xfId="6" applyNumberFormat="1" applyFont="1" applyFill="1" applyBorder="1" applyAlignment="1">
      <alignment horizontal="center" vertical="center" wrapText="1"/>
    </xf>
    <xf numFmtId="186" fontId="27" fillId="0" borderId="31" xfId="6" applyNumberFormat="1" applyFont="1" applyFill="1" applyBorder="1" applyAlignment="1">
      <alignment horizontal="center" vertical="center" wrapText="1"/>
    </xf>
    <xf numFmtId="3" fontId="27" fillId="0" borderId="36" xfId="6" applyNumberFormat="1" applyFont="1" applyFill="1" applyBorder="1" applyAlignment="1">
      <alignment horizontal="center" vertical="center" wrapText="1" shrinkToFit="1"/>
    </xf>
    <xf numFmtId="3" fontId="27" fillId="0" borderId="65" xfId="6" applyNumberFormat="1" applyFont="1" applyFill="1" applyBorder="1" applyAlignment="1">
      <alignment horizontal="center" vertical="center" wrapText="1" shrinkToFit="1"/>
    </xf>
    <xf numFmtId="3" fontId="27" fillId="0" borderId="25"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wrapText="1"/>
    </xf>
    <xf numFmtId="185" fontId="27" fillId="0" borderId="28" xfId="6" applyNumberFormat="1" applyFont="1" applyBorder="1" applyAlignment="1">
      <alignment horizontal="center" vertical="center"/>
    </xf>
    <xf numFmtId="38" fontId="27" fillId="4" borderId="36" xfId="9" applyFont="1" applyFill="1" applyBorder="1" applyAlignment="1">
      <alignment horizontal="right" vertical="center"/>
    </xf>
    <xf numFmtId="38" fontId="27" fillId="4" borderId="78" xfId="9" applyFont="1" applyFill="1" applyBorder="1" applyAlignment="1">
      <alignment horizontal="right" vertical="center"/>
    </xf>
    <xf numFmtId="197" fontId="27" fillId="4" borderId="36" xfId="6" applyNumberFormat="1" applyFont="1" applyFill="1" applyBorder="1" applyAlignment="1">
      <alignment horizontal="right" vertical="center"/>
    </xf>
    <xf numFmtId="197" fontId="27" fillId="4" borderId="78" xfId="6" applyNumberFormat="1" applyFont="1" applyFill="1" applyBorder="1" applyAlignment="1">
      <alignment horizontal="right" vertical="center"/>
    </xf>
    <xf numFmtId="3" fontId="27" fillId="4" borderId="24" xfId="6" applyNumberFormat="1" applyFont="1" applyFill="1" applyBorder="1" applyAlignment="1">
      <alignment horizontal="center" vertical="center" wrapText="1"/>
    </xf>
    <xf numFmtId="3" fontId="27" fillId="4" borderId="25" xfId="6" applyNumberFormat="1" applyFont="1" applyFill="1" applyBorder="1" applyAlignment="1">
      <alignment horizontal="center" vertical="center"/>
    </xf>
    <xf numFmtId="3" fontId="27" fillId="4" borderId="26" xfId="6" applyNumberFormat="1" applyFont="1" applyFill="1" applyBorder="1" applyAlignment="1">
      <alignment horizontal="center" vertical="center"/>
    </xf>
    <xf numFmtId="3" fontId="27" fillId="4" borderId="27" xfId="6" applyNumberFormat="1" applyFont="1" applyFill="1" applyBorder="1" applyAlignment="1">
      <alignment horizontal="center" vertical="center"/>
    </xf>
    <xf numFmtId="3" fontId="27" fillId="4" borderId="0" xfId="6" applyNumberFormat="1" applyFont="1" applyFill="1" applyBorder="1" applyAlignment="1">
      <alignment horizontal="center" vertical="center"/>
    </xf>
    <xf numFmtId="3" fontId="27" fillId="4" borderId="28" xfId="6" applyNumberFormat="1" applyFont="1" applyFill="1" applyBorder="1" applyAlignment="1">
      <alignment horizontal="center" vertical="center"/>
    </xf>
    <xf numFmtId="3" fontId="29" fillId="4" borderId="36" xfId="6" applyNumberFormat="1" applyFont="1" applyFill="1" applyBorder="1" applyAlignment="1">
      <alignment horizontal="center" vertical="center" wrapText="1"/>
    </xf>
    <xf numFmtId="3" fontId="29" fillId="4" borderId="65" xfId="6" applyNumberFormat="1" applyFont="1" applyFill="1" applyBorder="1" applyAlignment="1">
      <alignment horizontal="center" vertical="center" wrapText="1"/>
    </xf>
    <xf numFmtId="186" fontId="27" fillId="4" borderId="29" xfId="6" applyNumberFormat="1" applyFont="1" applyFill="1" applyBorder="1" applyAlignment="1">
      <alignment horizontal="center" vertical="center" wrapText="1"/>
    </xf>
    <xf numFmtId="186" fontId="27" fillId="4" borderId="30" xfId="6" applyNumberFormat="1" applyFont="1" applyFill="1" applyBorder="1" applyAlignment="1">
      <alignment horizontal="center" vertical="center" wrapText="1"/>
    </xf>
    <xf numFmtId="186" fontId="27" fillId="4" borderId="31" xfId="6" applyNumberFormat="1" applyFont="1" applyFill="1" applyBorder="1" applyAlignment="1">
      <alignment horizontal="center" vertical="center" wrapText="1"/>
    </xf>
    <xf numFmtId="0" fontId="34" fillId="0" borderId="0" xfId="7" applyFont="1" applyFill="1" applyBorder="1" applyAlignment="1">
      <alignment horizontal="left" vertical="center"/>
    </xf>
    <xf numFmtId="0" fontId="24" fillId="0" borderId="35" xfId="7" applyFont="1" applyFill="1" applyBorder="1" applyAlignment="1">
      <alignment vertical="center" wrapText="1"/>
    </xf>
    <xf numFmtId="198" fontId="34" fillId="0" borderId="30" xfId="7" applyNumberFormat="1" applyFont="1" applyFill="1" applyBorder="1" applyAlignment="1">
      <alignment horizontal="center" vertical="top" wrapText="1"/>
    </xf>
    <xf numFmtId="198" fontId="34" fillId="0" borderId="31" xfId="7" applyNumberFormat="1" applyFont="1" applyFill="1" applyBorder="1" applyAlignment="1">
      <alignment horizontal="center" vertical="top" wrapText="1"/>
    </xf>
    <xf numFmtId="0" fontId="24" fillId="0" borderId="24" xfId="7" applyFont="1" applyFill="1" applyBorder="1" applyAlignment="1">
      <alignment vertical="center" wrapText="1"/>
    </xf>
    <xf numFmtId="0" fontId="24" fillId="0" borderId="25" xfId="7" applyFont="1" applyFill="1" applyBorder="1" applyAlignment="1">
      <alignment vertical="center" wrapText="1"/>
    </xf>
    <xf numFmtId="0" fontId="24" fillId="0" borderId="29" xfId="7" applyFont="1" applyFill="1" applyBorder="1" applyAlignment="1">
      <alignment vertical="center" wrapText="1"/>
    </xf>
    <xf numFmtId="0" fontId="24" fillId="0" borderId="30" xfId="7" applyFont="1" applyFill="1" applyBorder="1" applyAlignment="1">
      <alignment vertical="center" wrapText="1"/>
    </xf>
    <xf numFmtId="3" fontId="34" fillId="0" borderId="25" xfId="7" applyNumberFormat="1" applyFont="1" applyFill="1" applyBorder="1" applyAlignment="1">
      <alignment horizontal="left" wrapText="1"/>
    </xf>
    <xf numFmtId="199" fontId="34" fillId="0" borderId="35" xfId="7" applyNumberFormat="1" applyFont="1" applyFill="1" applyBorder="1" applyAlignment="1">
      <alignment horizontal="center" vertical="center" wrapText="1"/>
    </xf>
    <xf numFmtId="199" fontId="34" fillId="0" borderId="15" xfId="7" applyNumberFormat="1" applyFont="1" applyFill="1" applyBorder="1" applyAlignment="1">
      <alignment horizontal="center" vertical="center" wrapText="1"/>
    </xf>
    <xf numFmtId="198" fontId="34" fillId="0" borderId="35" xfId="7" applyNumberFormat="1" applyFont="1" applyFill="1" applyBorder="1" applyAlignment="1">
      <alignment horizontal="center" vertical="center" wrapText="1"/>
    </xf>
    <xf numFmtId="198" fontId="34" fillId="0" borderId="15" xfId="7" applyNumberFormat="1" applyFont="1" applyFill="1" applyBorder="1" applyAlignment="1">
      <alignment horizontal="center" vertical="center" wrapText="1"/>
    </xf>
    <xf numFmtId="198" fontId="34" fillId="0" borderId="13" xfId="7" applyNumberFormat="1" applyFont="1" applyFill="1" applyBorder="1" applyAlignment="1">
      <alignment horizontal="center" vertical="center" wrapText="1"/>
    </xf>
    <xf numFmtId="198" fontId="34" fillId="0" borderId="14" xfId="7" applyNumberFormat="1" applyFont="1" applyFill="1" applyBorder="1" applyAlignment="1">
      <alignment horizontal="center" vertical="center" wrapText="1"/>
    </xf>
    <xf numFmtId="0" fontId="34" fillId="0" borderId="24" xfId="7" applyFont="1" applyFill="1" applyBorder="1" applyAlignment="1">
      <alignment vertical="center" wrapText="1"/>
    </xf>
    <xf numFmtId="0" fontId="34" fillId="0" borderId="27" xfId="7" applyFont="1" applyFill="1" applyBorder="1" applyAlignment="1">
      <alignment vertical="center" wrapText="1"/>
    </xf>
    <xf numFmtId="0" fontId="34" fillId="0" borderId="29" xfId="7" applyFont="1" applyFill="1" applyBorder="1" applyAlignment="1">
      <alignment vertical="center" wrapText="1"/>
    </xf>
    <xf numFmtId="0" fontId="34" fillId="0" borderId="15" xfId="7" applyFont="1" applyFill="1" applyBorder="1" applyAlignment="1">
      <alignment horizontal="distributed" vertical="center" wrapText="1"/>
    </xf>
    <xf numFmtId="0" fontId="34" fillId="0" borderId="13" xfId="7" applyFont="1" applyFill="1" applyBorder="1" applyAlignment="1">
      <alignment horizontal="distributed" vertical="center" wrapText="1"/>
    </xf>
    <xf numFmtId="3" fontId="34" fillId="4" borderId="13" xfId="7" applyNumberFormat="1" applyFont="1" applyFill="1" applyBorder="1" applyAlignment="1">
      <alignment horizontal="right" vertical="center" wrapText="1"/>
    </xf>
    <xf numFmtId="3" fontId="34" fillId="4" borderId="14" xfId="7" applyNumberFormat="1" applyFont="1" applyFill="1" applyBorder="1" applyAlignment="1">
      <alignment horizontal="right" vertical="center" wrapText="1"/>
    </xf>
    <xf numFmtId="0" fontId="34" fillId="0" borderId="15" xfId="7" applyFont="1" applyFill="1" applyBorder="1" applyAlignment="1">
      <alignment horizontal="center" vertical="center" wrapText="1"/>
    </xf>
    <xf numFmtId="0" fontId="34" fillId="0" borderId="13" xfId="7" applyFont="1" applyFill="1" applyBorder="1" applyAlignment="1">
      <alignment horizontal="center" vertical="center" wrapText="1"/>
    </xf>
    <xf numFmtId="0" fontId="34" fillId="0" borderId="14" xfId="7" applyFont="1" applyFill="1" applyBorder="1" applyAlignment="1">
      <alignment horizontal="center" vertical="center" wrapText="1"/>
    </xf>
    <xf numFmtId="0" fontId="34" fillId="0" borderId="26" xfId="7" applyFont="1" applyFill="1" applyBorder="1" applyAlignment="1">
      <alignment vertical="center" wrapText="1"/>
    </xf>
    <xf numFmtId="0" fontId="34" fillId="0" borderId="28" xfId="7" applyFont="1" applyFill="1" applyBorder="1" applyAlignment="1">
      <alignment vertical="center" wrapText="1"/>
    </xf>
    <xf numFmtId="0" fontId="34" fillId="0" borderId="31" xfId="7" applyFont="1" applyFill="1" applyBorder="1" applyAlignment="1">
      <alignment vertical="center" wrapText="1"/>
    </xf>
    <xf numFmtId="186" fontId="24" fillId="0" borderId="36" xfId="7" applyNumberFormat="1" applyFont="1" applyFill="1" applyBorder="1" applyAlignment="1">
      <alignment horizontal="left" vertical="center"/>
    </xf>
    <xf numFmtId="186" fontId="24" fillId="0" borderId="65" xfId="7" applyNumberFormat="1" applyFont="1" applyFill="1" applyBorder="1" applyAlignment="1">
      <alignment horizontal="left" vertical="center"/>
    </xf>
    <xf numFmtId="186" fontId="24" fillId="0" borderId="78" xfId="7" applyNumberFormat="1" applyFont="1" applyFill="1" applyBorder="1" applyAlignment="1">
      <alignment horizontal="left" vertical="center"/>
    </xf>
    <xf numFmtId="3" fontId="34" fillId="0" borderId="0" xfId="7" applyNumberFormat="1" applyFont="1" applyFill="1" applyBorder="1" applyAlignment="1">
      <alignment horizontal="right" vertical="center" wrapText="1"/>
    </xf>
    <xf numFmtId="197" fontId="34" fillId="0" borderId="0" xfId="7" applyNumberFormat="1" applyFont="1" applyFill="1" applyBorder="1" applyAlignment="1">
      <alignment horizontal="center" vertical="center"/>
    </xf>
    <xf numFmtId="0" fontId="34" fillId="0" borderId="30" xfId="7" applyFont="1" applyFill="1" applyBorder="1" applyAlignment="1">
      <alignment horizontal="left" vertical="center" wrapText="1"/>
    </xf>
    <xf numFmtId="0" fontId="34" fillId="0" borderId="31" xfId="7" applyFont="1" applyFill="1" applyBorder="1" applyAlignment="1">
      <alignment horizontal="left" vertical="center" wrapText="1"/>
    </xf>
    <xf numFmtId="0" fontId="3" fillId="0" borderId="24" xfId="0" applyFont="1" applyFill="1" applyBorder="1" applyAlignment="1">
      <alignment vertical="center" wrapText="1"/>
    </xf>
    <xf numFmtId="0" fontId="32" fillId="0" borderId="27" xfId="0" applyFont="1" applyFill="1" applyBorder="1" applyAlignment="1">
      <alignment vertical="center" wrapText="1"/>
    </xf>
    <xf numFmtId="0" fontId="32" fillId="0" borderId="29" xfId="0" applyFont="1" applyFill="1" applyBorder="1" applyAlignment="1">
      <alignment vertical="center" wrapText="1"/>
    </xf>
    <xf numFmtId="0" fontId="3" fillId="0" borderId="26" xfId="0" applyFont="1" applyFill="1" applyBorder="1" applyAlignment="1">
      <alignment vertical="center" wrapText="1"/>
    </xf>
    <xf numFmtId="0" fontId="0" fillId="0" borderId="28" xfId="0" applyFont="1" applyFill="1" applyBorder="1" applyAlignment="1">
      <alignment vertical="center" wrapText="1"/>
    </xf>
    <xf numFmtId="0" fontId="0" fillId="0" borderId="31" xfId="0" applyFont="1" applyFill="1" applyBorder="1" applyAlignment="1">
      <alignment vertical="center" wrapText="1"/>
    </xf>
    <xf numFmtId="0" fontId="0" fillId="0" borderId="25" xfId="0" applyFill="1" applyBorder="1" applyAlignment="1">
      <alignment wrapText="1"/>
    </xf>
    <xf numFmtId="0" fontId="0" fillId="0" borderId="26" xfId="0" applyFill="1" applyBorder="1" applyAlignment="1">
      <alignment wrapText="1"/>
    </xf>
    <xf numFmtId="0" fontId="15" fillId="0" borderId="36" xfId="0" applyFont="1" applyFill="1" applyBorder="1" applyAlignment="1">
      <alignment vertical="center" wrapText="1"/>
    </xf>
    <xf numFmtId="0" fontId="0" fillId="0" borderId="65" xfId="0" applyFill="1" applyBorder="1" applyAlignment="1">
      <alignment vertical="center" wrapText="1"/>
    </xf>
    <xf numFmtId="0" fontId="0" fillId="0" borderId="78" xfId="0" applyFill="1" applyBorder="1" applyAlignment="1">
      <alignment vertical="center" wrapText="1"/>
    </xf>
    <xf numFmtId="0" fontId="3" fillId="4" borderId="27" xfId="0" applyFont="1" applyFill="1" applyBorder="1" applyAlignment="1">
      <alignment horizontal="left" vertical="center" wrapText="1"/>
    </xf>
    <xf numFmtId="0" fontId="0" fillId="4" borderId="0" xfId="0" applyFill="1" applyBorder="1" applyAlignment="1">
      <alignment horizontal="left" vertical="center" wrapText="1"/>
    </xf>
    <xf numFmtId="0" fontId="0" fillId="4" borderId="28" xfId="0" applyFill="1" applyBorder="1" applyAlignment="1">
      <alignment horizontal="left" vertical="center" wrapText="1"/>
    </xf>
    <xf numFmtId="0" fontId="3" fillId="4" borderId="29" xfId="0" applyFont="1" applyFill="1" applyBorder="1" applyAlignment="1">
      <alignment horizontal="left" vertical="center" wrapText="1"/>
    </xf>
    <xf numFmtId="0" fontId="0" fillId="4" borderId="30" xfId="0" applyFill="1" applyBorder="1" applyAlignment="1">
      <alignment horizontal="left" vertical="center" wrapText="1"/>
    </xf>
    <xf numFmtId="0" fontId="0" fillId="4" borderId="31" xfId="0" applyFill="1" applyBorder="1" applyAlignment="1">
      <alignment horizontal="left" vertical="center" wrapText="1"/>
    </xf>
    <xf numFmtId="186" fontId="34" fillId="0" borderId="24" xfId="7" applyNumberFormat="1" applyFont="1" applyFill="1" applyBorder="1" applyAlignment="1">
      <alignment horizontal="left" vertical="center" wrapText="1"/>
    </xf>
    <xf numFmtId="186" fontId="34" fillId="0" borderId="27" xfId="7" applyNumberFormat="1" applyFont="1" applyFill="1" applyBorder="1" applyAlignment="1">
      <alignment horizontal="left" vertical="center"/>
    </xf>
    <xf numFmtId="186" fontId="34" fillId="0" borderId="29" xfId="7" applyNumberFormat="1" applyFont="1" applyFill="1" applyBorder="1" applyAlignment="1">
      <alignment horizontal="left" vertical="center"/>
    </xf>
    <xf numFmtId="0" fontId="34" fillId="0" borderId="24" xfId="7" applyFont="1" applyFill="1" applyBorder="1" applyAlignment="1">
      <alignment horizontal="center" vertical="center"/>
    </xf>
    <xf numFmtId="0" fontId="34" fillId="0" borderId="27" xfId="7" applyFont="1" applyFill="1" applyBorder="1" applyAlignment="1">
      <alignment horizontal="center" vertical="center"/>
    </xf>
    <xf numFmtId="0" fontId="34" fillId="0" borderId="29" xfId="7" applyFont="1" applyFill="1" applyBorder="1" applyAlignment="1">
      <alignment horizontal="center" vertical="center"/>
    </xf>
    <xf numFmtId="0" fontId="34" fillId="0" borderId="25" xfId="7" applyFont="1" applyFill="1" applyBorder="1" applyAlignment="1">
      <alignment horizontal="center" wrapText="1"/>
    </xf>
    <xf numFmtId="0" fontId="34" fillId="0" borderId="25" xfId="7" applyFont="1" applyFill="1" applyBorder="1" applyAlignment="1">
      <alignment horizontal="center"/>
    </xf>
    <xf numFmtId="186" fontId="24" fillId="0" borderId="36" xfId="7" applyNumberFormat="1" applyFont="1" applyFill="1" applyBorder="1" applyAlignment="1">
      <alignment horizontal="left" vertical="center" wrapText="1"/>
    </xf>
    <xf numFmtId="186" fontId="24" fillId="0" borderId="65" xfId="7" applyNumberFormat="1" applyFont="1" applyFill="1" applyBorder="1" applyAlignment="1">
      <alignment horizontal="left" vertical="center" wrapText="1"/>
    </xf>
    <xf numFmtId="186" fontId="24" fillId="0" borderId="78" xfId="7" applyNumberFormat="1" applyFont="1" applyFill="1" applyBorder="1" applyAlignment="1">
      <alignment horizontal="left" vertical="center" wrapText="1"/>
    </xf>
    <xf numFmtId="186" fontId="34" fillId="0" borderId="26" xfId="7" applyNumberFormat="1" applyFont="1" applyFill="1" applyBorder="1" applyAlignment="1">
      <alignment horizontal="center" vertical="center"/>
    </xf>
    <xf numFmtId="186" fontId="34" fillId="0" borderId="28" xfId="7" applyNumberFormat="1" applyFont="1" applyFill="1" applyBorder="1" applyAlignment="1">
      <alignment horizontal="center" vertical="center"/>
    </xf>
    <xf numFmtId="186" fontId="34" fillId="0" borderId="31" xfId="7" applyNumberFormat="1" applyFont="1" applyFill="1" applyBorder="1" applyAlignment="1">
      <alignment horizontal="center" vertical="center"/>
    </xf>
    <xf numFmtId="186" fontId="34" fillId="0" borderId="24" xfId="7" applyNumberFormat="1" applyFont="1" applyFill="1" applyBorder="1" applyAlignment="1">
      <alignment horizontal="left" vertical="center"/>
    </xf>
    <xf numFmtId="0" fontId="34" fillId="0" borderId="36" xfId="7" applyFont="1" applyFill="1" applyBorder="1" applyAlignment="1">
      <alignment horizontal="center" vertical="center"/>
    </xf>
    <xf numFmtId="0" fontId="34" fillId="0" borderId="65" xfId="7" applyFont="1" applyFill="1" applyBorder="1" applyAlignment="1">
      <alignment horizontal="center" vertical="center"/>
    </xf>
    <xf numFmtId="0" fontId="34" fillId="0" borderId="78" xfId="7" applyFont="1" applyFill="1" applyBorder="1" applyAlignment="1">
      <alignment horizontal="center" vertical="center"/>
    </xf>
    <xf numFmtId="0" fontId="34" fillId="0" borderId="30" xfId="7" applyFont="1" applyFill="1" applyBorder="1" applyAlignment="1">
      <alignment horizontal="left" vertical="top" wrapText="1"/>
    </xf>
    <xf numFmtId="0" fontId="34" fillId="0" borderId="31" xfId="7" applyFont="1" applyFill="1" applyBorder="1" applyAlignment="1">
      <alignment horizontal="left" vertical="top" wrapText="1"/>
    </xf>
    <xf numFmtId="3" fontId="21" fillId="0" borderId="126" xfId="1" applyNumberFormat="1" applyFont="1" applyFill="1" applyBorder="1" applyAlignment="1" applyProtection="1">
      <alignment horizontal="center" vertical="center" shrinkToFit="1"/>
    </xf>
    <xf numFmtId="3" fontId="21" fillId="0" borderId="127" xfId="1" applyNumberFormat="1" applyFont="1" applyFill="1" applyBorder="1" applyAlignment="1" applyProtection="1">
      <alignment horizontal="center" vertical="center" shrinkToFit="1"/>
    </xf>
    <xf numFmtId="3" fontId="21" fillId="0" borderId="125" xfId="1" applyNumberFormat="1" applyFont="1" applyFill="1" applyBorder="1" applyAlignment="1" applyProtection="1">
      <alignment horizontal="center" vertical="center" shrinkToFit="1"/>
    </xf>
    <xf numFmtId="3" fontId="21" fillId="0" borderId="128" xfId="1" applyNumberFormat="1" applyFont="1" applyFill="1" applyBorder="1" applyAlignment="1" applyProtection="1">
      <alignment horizontal="center" vertical="center" shrinkToFit="1"/>
    </xf>
    <xf numFmtId="3" fontId="21" fillId="0" borderId="115" xfId="1" applyNumberFormat="1" applyFont="1" applyFill="1" applyBorder="1" applyAlignment="1" applyProtection="1">
      <alignment horizontal="center" vertical="center" shrinkToFit="1"/>
    </xf>
    <xf numFmtId="3" fontId="21" fillId="0" borderId="95" xfId="1" applyNumberFormat="1" applyFont="1" applyFill="1" applyBorder="1" applyAlignment="1" applyProtection="1">
      <alignment horizontal="center" vertical="center" shrinkToFit="1"/>
    </xf>
    <xf numFmtId="3" fontId="21" fillId="3" borderId="116" xfId="1" applyNumberFormat="1" applyFont="1" applyFill="1" applyBorder="1" applyAlignment="1" applyProtection="1">
      <alignment horizontal="center" vertical="center" shrinkToFit="1"/>
    </xf>
    <xf numFmtId="3" fontId="21" fillId="3" borderId="111" xfId="1" applyNumberFormat="1" applyFont="1" applyFill="1" applyBorder="1" applyAlignment="1" applyProtection="1">
      <alignment horizontal="center" vertical="center" shrinkToFit="1"/>
    </xf>
    <xf numFmtId="3" fontId="21" fillId="3" borderId="135" xfId="1" applyNumberFormat="1" applyFont="1" applyFill="1" applyBorder="1" applyAlignment="1" applyProtection="1">
      <alignment horizontal="center" vertical="center" shrinkToFit="1"/>
    </xf>
    <xf numFmtId="3" fontId="21" fillId="3" borderId="77" xfId="1" applyNumberFormat="1" applyFont="1" applyFill="1" applyBorder="1" applyAlignment="1" applyProtection="1">
      <alignment horizontal="center" vertical="center" shrinkToFit="1"/>
    </xf>
    <xf numFmtId="3" fontId="21" fillId="3" borderId="112" xfId="1" applyNumberFormat="1" applyFont="1" applyFill="1" applyBorder="1" applyAlignment="1" applyProtection="1">
      <alignment horizontal="center" vertical="center" shrinkToFit="1"/>
    </xf>
    <xf numFmtId="3" fontId="21" fillId="0" borderId="133" xfId="1" applyNumberFormat="1" applyFont="1" applyFill="1" applyBorder="1" applyAlignment="1" applyProtection="1">
      <alignment horizontal="center" vertical="center" shrinkToFit="1"/>
    </xf>
    <xf numFmtId="3" fontId="21" fillId="0" borderId="130" xfId="1" applyNumberFormat="1" applyFont="1" applyFill="1" applyBorder="1" applyAlignment="1" applyProtection="1">
      <alignment horizontal="center" vertical="center" shrinkToFit="1"/>
    </xf>
    <xf numFmtId="3" fontId="21" fillId="0" borderId="132" xfId="1" applyNumberFormat="1" applyFont="1" applyFill="1" applyBorder="1" applyAlignment="1" applyProtection="1">
      <alignment horizontal="center" vertical="center" shrinkToFit="1"/>
    </xf>
    <xf numFmtId="3" fontId="21" fillId="0" borderId="121" xfId="1" applyNumberFormat="1" applyFont="1" applyFill="1" applyBorder="1" applyAlignment="1" applyProtection="1">
      <alignment horizontal="center" vertical="center" shrinkToFit="1"/>
    </xf>
    <xf numFmtId="3" fontId="21" fillId="0" borderId="75" xfId="1" applyNumberFormat="1" applyFont="1" applyFill="1" applyBorder="1" applyAlignment="1" applyProtection="1">
      <alignment horizontal="center" vertical="center" shrinkToFit="1"/>
    </xf>
    <xf numFmtId="3" fontId="21" fillId="0" borderId="73" xfId="1" applyNumberFormat="1" applyFont="1" applyFill="1" applyBorder="1" applyAlignment="1" applyProtection="1">
      <alignment horizontal="center" vertical="center" shrinkToFit="1"/>
    </xf>
    <xf numFmtId="3" fontId="21" fillId="0" borderId="96" xfId="1" applyNumberFormat="1" applyFont="1" applyFill="1" applyBorder="1" applyAlignment="1" applyProtection="1">
      <alignment horizontal="center" vertical="center" shrinkToFit="1"/>
    </xf>
    <xf numFmtId="3" fontId="21" fillId="0" borderId="131" xfId="1" applyNumberFormat="1" applyFont="1" applyFill="1" applyBorder="1" applyAlignment="1" applyProtection="1">
      <alignment horizontal="center" vertical="center" shrinkToFit="1"/>
    </xf>
    <xf numFmtId="3" fontId="21" fillId="0" borderId="129" xfId="1" applyNumberFormat="1" applyFont="1" applyFill="1" applyBorder="1" applyAlignment="1" applyProtection="1">
      <alignment horizontal="center" vertical="center" shrinkToFit="1"/>
    </xf>
    <xf numFmtId="3" fontId="13" fillId="0" borderId="52" xfId="1" applyNumberFormat="1" applyFont="1" applyFill="1" applyBorder="1" applyAlignment="1" applyProtection="1">
      <alignment horizontal="left" vertical="center" wrapText="1" shrinkToFit="1"/>
    </xf>
    <xf numFmtId="3" fontId="13" fillId="0" borderId="48" xfId="1" applyNumberFormat="1" applyFont="1" applyFill="1" applyBorder="1" applyAlignment="1" applyProtection="1">
      <alignment horizontal="left" vertical="center" wrapText="1" shrinkToFit="1"/>
    </xf>
    <xf numFmtId="3" fontId="13" fillId="0" borderId="50" xfId="1" applyNumberFormat="1" applyFont="1" applyFill="1" applyBorder="1" applyAlignment="1" applyProtection="1">
      <alignment horizontal="left" vertical="center" wrapText="1" shrinkToFit="1"/>
    </xf>
    <xf numFmtId="204" fontId="20" fillId="0" borderId="49" xfId="1" applyNumberFormat="1" applyFont="1" applyFill="1" applyBorder="1" applyAlignment="1" applyProtection="1">
      <alignment horizontal="center" vertical="center"/>
      <protection locked="0"/>
    </xf>
    <xf numFmtId="204" fontId="20" fillId="0" borderId="50" xfId="1" applyNumberFormat="1" applyFont="1" applyFill="1" applyBorder="1" applyAlignment="1" applyProtection="1">
      <alignment horizontal="center" vertical="center"/>
      <protection locked="0"/>
    </xf>
    <xf numFmtId="3" fontId="13" fillId="0" borderId="61" xfId="1" applyNumberFormat="1" applyFont="1" applyFill="1" applyBorder="1" applyAlignment="1" applyProtection="1">
      <alignment horizontal="left" vertical="center" wrapText="1" shrinkToFit="1"/>
    </xf>
    <xf numFmtId="3" fontId="13" fillId="0" borderId="60" xfId="1" applyNumberFormat="1" applyFont="1" applyFill="1" applyBorder="1" applyAlignment="1" applyProtection="1">
      <alignment horizontal="left" vertical="center" wrapText="1" shrinkToFit="1"/>
    </xf>
    <xf numFmtId="3" fontId="13" fillId="0" borderId="74" xfId="1" applyNumberFormat="1" applyFont="1" applyFill="1" applyBorder="1" applyAlignment="1" applyProtection="1">
      <alignment horizontal="left" vertical="center" wrapText="1" shrinkToFit="1"/>
    </xf>
    <xf numFmtId="0" fontId="13" fillId="0" borderId="48" xfId="1" applyFont="1" applyFill="1" applyBorder="1" applyAlignment="1" applyProtection="1">
      <alignment vertical="center" wrapText="1" shrinkToFit="1"/>
    </xf>
    <xf numFmtId="202" fontId="20" fillId="0" borderId="49" xfId="1" applyNumberFormat="1" applyFont="1" applyFill="1" applyBorder="1" applyAlignment="1" applyProtection="1">
      <alignment horizontal="center" vertical="center"/>
    </xf>
    <xf numFmtId="202" fontId="20" fillId="0" borderId="50" xfId="1" applyNumberFormat="1" applyFont="1" applyFill="1" applyBorder="1" applyAlignment="1" applyProtection="1">
      <alignment horizontal="center" vertical="center"/>
    </xf>
    <xf numFmtId="3" fontId="21" fillId="0" borderId="77" xfId="1" applyNumberFormat="1" applyFont="1" applyFill="1" applyBorder="1" applyAlignment="1" applyProtection="1">
      <alignment horizontal="center" vertical="center" shrinkToFit="1"/>
    </xf>
    <xf numFmtId="3" fontId="21" fillId="0" borderId="111" xfId="1" applyNumberFormat="1" applyFont="1" applyFill="1" applyBorder="1" applyAlignment="1" applyProtection="1">
      <alignment horizontal="center" vertical="center" shrinkToFit="1"/>
    </xf>
    <xf numFmtId="3" fontId="21" fillId="0" borderId="135" xfId="1" applyNumberFormat="1" applyFont="1" applyFill="1" applyBorder="1" applyAlignment="1" applyProtection="1">
      <alignment horizontal="center" vertical="center" shrinkToFit="1"/>
    </xf>
    <xf numFmtId="3" fontId="21" fillId="0" borderId="102" xfId="1" applyNumberFormat="1" applyFont="1" applyFill="1" applyBorder="1" applyAlignment="1" applyProtection="1">
      <alignment horizontal="center" vertical="center" shrinkToFit="1"/>
    </xf>
    <xf numFmtId="3" fontId="21" fillId="0" borderId="103" xfId="1" applyNumberFormat="1" applyFont="1" applyFill="1" applyBorder="1" applyAlignment="1" applyProtection="1">
      <alignment horizontal="center" vertical="center" shrinkToFit="1"/>
    </xf>
    <xf numFmtId="3" fontId="21" fillId="0" borderId="112" xfId="1" applyNumberFormat="1" applyFont="1" applyFill="1" applyBorder="1" applyAlignment="1" applyProtection="1">
      <alignment horizontal="center" vertical="center" shrinkToFit="1"/>
    </xf>
    <xf numFmtId="3" fontId="21" fillId="0" borderId="104" xfId="1" applyNumberFormat="1" applyFont="1" applyFill="1" applyBorder="1" applyAlignment="1" applyProtection="1">
      <alignment horizontal="center" vertical="center" shrinkToFit="1"/>
    </xf>
    <xf numFmtId="3" fontId="21" fillId="0" borderId="136" xfId="1" applyNumberFormat="1" applyFont="1" applyFill="1" applyBorder="1" applyAlignment="1" applyProtection="1">
      <alignment horizontal="center" vertical="center" shrinkToFit="1"/>
    </xf>
    <xf numFmtId="3" fontId="21" fillId="0" borderId="116" xfId="1" applyNumberFormat="1" applyFont="1" applyFill="1" applyBorder="1" applyAlignment="1" applyProtection="1">
      <alignment horizontal="center" vertical="center" shrinkToFit="1"/>
    </xf>
    <xf numFmtId="3" fontId="21" fillId="0" borderId="139" xfId="1" applyNumberFormat="1" applyFont="1" applyFill="1" applyBorder="1" applyAlignment="1" applyProtection="1">
      <alignment horizontal="center" vertical="center" shrinkToFit="1"/>
    </xf>
    <xf numFmtId="3" fontId="21" fillId="0" borderId="140" xfId="1" applyNumberFormat="1" applyFont="1" applyFill="1" applyBorder="1" applyAlignment="1" applyProtection="1">
      <alignment horizontal="center" vertical="center" shrinkToFit="1"/>
    </xf>
    <xf numFmtId="3" fontId="21" fillId="0" borderId="143" xfId="1" applyNumberFormat="1" applyFont="1" applyFill="1" applyBorder="1" applyAlignment="1" applyProtection="1">
      <alignment horizontal="center" vertical="center" shrinkToFit="1"/>
    </xf>
    <xf numFmtId="183" fontId="20" fillId="0" borderId="107" xfId="1" applyNumberFormat="1" applyFont="1" applyFill="1" applyBorder="1" applyAlignment="1" applyProtection="1">
      <alignment horizontal="center" vertical="center" shrinkToFit="1"/>
      <protection locked="0"/>
    </xf>
    <xf numFmtId="183" fontId="20" fillId="0" borderId="109" xfId="1" applyNumberFormat="1" applyFont="1" applyFill="1" applyBorder="1" applyAlignment="1" applyProtection="1">
      <alignment horizontal="center" vertical="center" shrinkToFit="1"/>
      <protection locked="0"/>
    </xf>
    <xf numFmtId="183" fontId="20" fillId="0" borderId="108" xfId="1" applyNumberFormat="1" applyFont="1" applyFill="1" applyBorder="1" applyAlignment="1" applyProtection="1">
      <alignment horizontal="center" vertical="center" shrinkToFit="1"/>
      <protection locked="0"/>
    </xf>
    <xf numFmtId="183" fontId="20" fillId="0" borderId="106" xfId="1" applyNumberFormat="1" applyFont="1" applyFill="1" applyBorder="1" applyAlignment="1" applyProtection="1">
      <alignment horizontal="center" vertical="center" shrinkToFit="1"/>
      <protection locked="0"/>
    </xf>
    <xf numFmtId="3" fontId="21" fillId="0" borderId="141" xfId="1" applyNumberFormat="1" applyFont="1" applyFill="1" applyBorder="1" applyAlignment="1" applyProtection="1">
      <alignment horizontal="center" vertical="center" shrinkToFit="1"/>
    </xf>
    <xf numFmtId="3" fontId="21" fillId="0" borderId="142" xfId="1" applyNumberFormat="1" applyFont="1" applyFill="1" applyBorder="1" applyAlignment="1" applyProtection="1">
      <alignment horizontal="center" vertical="center" shrinkToFit="1"/>
    </xf>
    <xf numFmtId="203" fontId="21" fillId="0" borderId="24" xfId="1" applyNumberFormat="1" applyFont="1" applyFill="1" applyBorder="1" applyAlignment="1" applyProtection="1">
      <alignment horizontal="center" vertical="center" shrinkToFit="1"/>
    </xf>
    <xf numFmtId="203" fontId="21" fillId="0" borderId="25" xfId="1" applyNumberFormat="1" applyFont="1" applyFill="1" applyBorder="1" applyAlignment="1" applyProtection="1">
      <alignment horizontal="center" vertical="center" shrinkToFit="1"/>
    </xf>
    <xf numFmtId="203" fontId="21" fillId="0" borderId="26" xfId="1" applyNumberFormat="1" applyFont="1" applyFill="1" applyBorder="1" applyAlignment="1" applyProtection="1">
      <alignment horizontal="center" vertical="center" shrinkToFit="1"/>
    </xf>
    <xf numFmtId="203" fontId="21" fillId="0" borderId="15" xfId="1" applyNumberFormat="1" applyFont="1" applyFill="1" applyBorder="1" applyAlignment="1" applyProtection="1">
      <alignment horizontal="center" vertical="center" shrinkToFit="1"/>
    </xf>
    <xf numFmtId="203" fontId="21" fillId="0" borderId="13" xfId="1" applyNumberFormat="1" applyFont="1" applyFill="1" applyBorder="1" applyAlignment="1" applyProtection="1">
      <alignment horizontal="center" vertical="center" shrinkToFit="1"/>
    </xf>
    <xf numFmtId="203" fontId="21" fillId="0" borderId="14" xfId="1" applyNumberFormat="1" applyFont="1" applyFill="1" applyBorder="1" applyAlignment="1" applyProtection="1">
      <alignment horizontal="center" vertical="center" shrinkToFit="1"/>
    </xf>
    <xf numFmtId="3" fontId="21" fillId="3" borderId="122" xfId="1" applyNumberFormat="1" applyFont="1" applyFill="1" applyBorder="1" applyAlignment="1" applyProtection="1">
      <alignment horizontal="center" vertical="center" shrinkToFit="1"/>
    </xf>
    <xf numFmtId="3" fontId="21" fillId="3" borderId="123" xfId="1" applyNumberFormat="1" applyFont="1" applyFill="1" applyBorder="1" applyAlignment="1" applyProtection="1">
      <alignment horizontal="center" vertical="center" shrinkToFit="1"/>
    </xf>
    <xf numFmtId="3" fontId="21" fillId="3" borderId="134" xfId="1" applyNumberFormat="1" applyFont="1" applyFill="1" applyBorder="1" applyAlignment="1" applyProtection="1">
      <alignment horizontal="center" vertical="center" shrinkToFit="1"/>
    </xf>
    <xf numFmtId="3" fontId="21" fillId="0" borderId="122" xfId="1" applyNumberFormat="1" applyFont="1" applyFill="1" applyBorder="1" applyAlignment="1" applyProtection="1">
      <alignment horizontal="center" vertical="center" shrinkToFit="1"/>
    </xf>
    <xf numFmtId="3" fontId="21" fillId="0" borderId="123" xfId="1" applyNumberFormat="1" applyFont="1" applyFill="1" applyBorder="1" applyAlignment="1" applyProtection="1">
      <alignment horizontal="center" vertical="center" shrinkToFit="1"/>
    </xf>
    <xf numFmtId="3" fontId="21" fillId="0" borderId="134" xfId="1" applyNumberFormat="1" applyFont="1" applyFill="1" applyBorder="1" applyAlignment="1" applyProtection="1">
      <alignment horizontal="center" vertical="center" shrinkToFit="1"/>
    </xf>
    <xf numFmtId="0" fontId="13" fillId="0" borderId="29" xfId="1" applyFont="1" applyFill="1" applyBorder="1" applyAlignment="1" applyProtection="1">
      <alignment horizontal="left" vertical="center" shrinkToFit="1"/>
    </xf>
    <xf numFmtId="0" fontId="13" fillId="0" borderId="30" xfId="1" applyFont="1" applyFill="1" applyBorder="1" applyAlignment="1" applyProtection="1">
      <alignment horizontal="left" vertical="center" shrinkToFit="1"/>
    </xf>
    <xf numFmtId="0" fontId="13" fillId="0" borderId="30" xfId="1" applyFont="1" applyFill="1" applyBorder="1" applyAlignment="1" applyProtection="1">
      <alignment horizontal="right" vertical="center" shrinkToFit="1"/>
    </xf>
    <xf numFmtId="0" fontId="13" fillId="0" borderId="31" xfId="1" applyFont="1" applyFill="1" applyBorder="1" applyAlignment="1" applyProtection="1">
      <alignment horizontal="right" vertical="center" shrinkToFit="1"/>
    </xf>
    <xf numFmtId="0" fontId="13" fillId="0" borderId="122" xfId="1" applyFont="1" applyFill="1" applyBorder="1" applyAlignment="1" applyProtection="1">
      <alignment horizontal="left" vertical="center" wrapText="1"/>
    </xf>
    <xf numFmtId="0" fontId="13" fillId="0" borderId="123" xfId="1" applyFont="1" applyFill="1" applyBorder="1" applyAlignment="1" applyProtection="1">
      <alignment horizontal="left" vertical="center" wrapText="1"/>
    </xf>
    <xf numFmtId="0" fontId="20" fillId="0" borderId="32" xfId="1" applyFont="1" applyFill="1" applyBorder="1" applyAlignment="1" applyProtection="1">
      <alignment horizontal="center" vertical="center"/>
      <protection locked="0"/>
    </xf>
    <xf numFmtId="0" fontId="20" fillId="0" borderId="34" xfId="1" applyFont="1" applyFill="1" applyBorder="1" applyAlignment="1" applyProtection="1">
      <alignment horizontal="center" vertical="center"/>
      <protection locked="0"/>
    </xf>
    <xf numFmtId="202" fontId="21" fillId="0" borderId="25" xfId="1" applyNumberFormat="1" applyFont="1" applyFill="1" applyBorder="1" applyAlignment="1" applyProtection="1">
      <alignment horizontal="center" shrinkToFit="1"/>
    </xf>
    <xf numFmtId="0" fontId="21" fillId="0" borderId="25" xfId="1" applyFont="1" applyFill="1" applyBorder="1" applyAlignment="1" applyProtection="1">
      <alignment horizontal="center" shrinkToFit="1"/>
    </xf>
    <xf numFmtId="0" fontId="21" fillId="0" borderId="25" xfId="1" applyNumberFormat="1" applyFont="1" applyFill="1" applyBorder="1" applyAlignment="1" applyProtection="1">
      <alignment horizontal="center" shrinkToFit="1"/>
    </xf>
    <xf numFmtId="0" fontId="13" fillId="0" borderId="54" xfId="1" applyFont="1" applyFill="1" applyBorder="1" applyAlignment="1" applyProtection="1">
      <alignment horizontal="left" vertical="center" shrinkToFit="1"/>
    </xf>
    <xf numFmtId="0" fontId="20" fillId="0" borderId="55" xfId="1" applyFont="1" applyFill="1" applyBorder="1" applyAlignment="1" applyProtection="1">
      <alignment horizontal="center" vertical="center"/>
    </xf>
    <xf numFmtId="0" fontId="20" fillId="0" borderId="56" xfId="1" applyFont="1" applyFill="1" applyBorder="1" applyAlignment="1" applyProtection="1">
      <alignment horizontal="center" vertical="center"/>
    </xf>
    <xf numFmtId="0" fontId="13" fillId="0" borderId="27" xfId="1" applyFont="1" applyFill="1" applyBorder="1" applyAlignment="1" applyProtection="1">
      <alignment horizontal="right" vertical="center" shrinkToFit="1"/>
    </xf>
    <xf numFmtId="0" fontId="13" fillId="0" borderId="0" xfId="1" applyFont="1" applyFill="1" applyBorder="1" applyAlignment="1" applyProtection="1">
      <alignment horizontal="right" vertical="center" shrinkToFit="1"/>
    </xf>
    <xf numFmtId="0" fontId="13" fillId="0" borderId="52" xfId="1" applyFont="1" applyFill="1" applyBorder="1" applyAlignment="1" applyProtection="1">
      <alignment horizontal="right" vertical="center" shrinkToFit="1"/>
    </xf>
    <xf numFmtId="0" fontId="13" fillId="0" borderId="48" xfId="1" applyFont="1" applyFill="1" applyBorder="1" applyAlignment="1" applyProtection="1">
      <alignment horizontal="right" vertical="center" shrinkToFit="1"/>
    </xf>
    <xf numFmtId="0" fontId="13" fillId="0" borderId="51" xfId="1" applyFont="1" applyFill="1" applyBorder="1" applyAlignment="1" applyProtection="1">
      <alignment horizontal="right" vertical="center" shrinkToFit="1"/>
    </xf>
    <xf numFmtId="200" fontId="17" fillId="2" borderId="15" xfId="5" applyNumberFormat="1" applyFont="1" applyFill="1" applyBorder="1" applyAlignment="1" applyProtection="1">
      <alignment horizontal="right" vertical="center" indent="2" shrinkToFit="1"/>
    </xf>
    <xf numFmtId="200" fontId="17" fillId="2" borderId="13" xfId="5" applyNumberFormat="1" applyFont="1" applyFill="1" applyBorder="1" applyAlignment="1" applyProtection="1">
      <alignment horizontal="right" vertical="center" indent="2" shrinkToFit="1"/>
    </xf>
    <xf numFmtId="200" fontId="17" fillId="2" borderId="14" xfId="5" applyNumberFormat="1" applyFont="1" applyFill="1" applyBorder="1" applyAlignment="1" applyProtection="1">
      <alignment horizontal="right" vertical="center" indent="2" shrinkToFit="1"/>
    </xf>
    <xf numFmtId="0" fontId="18" fillId="2" borderId="15" xfId="1" applyFont="1" applyFill="1" applyBorder="1" applyAlignment="1" applyProtection="1">
      <alignment horizontal="left" vertical="center" shrinkToFit="1"/>
    </xf>
    <xf numFmtId="0" fontId="18" fillId="2" borderId="13" xfId="1" applyFont="1" applyFill="1" applyBorder="1" applyAlignment="1" applyProtection="1">
      <alignment horizontal="left" vertical="center" shrinkToFit="1"/>
    </xf>
    <xf numFmtId="0" fontId="18" fillId="2" borderId="14" xfId="1" applyFont="1" applyFill="1" applyBorder="1" applyAlignment="1" applyProtection="1">
      <alignment horizontal="left" vertical="center" shrinkToFit="1"/>
    </xf>
    <xf numFmtId="3" fontId="21" fillId="3" borderId="115" xfId="1" applyNumberFormat="1" applyFont="1" applyFill="1" applyBorder="1" applyAlignment="1" applyProtection="1">
      <alignment horizontal="center" vertical="center" shrinkToFit="1"/>
    </xf>
    <xf numFmtId="3" fontId="21" fillId="3" borderId="95" xfId="1" applyNumberFormat="1" applyFont="1" applyFill="1" applyBorder="1" applyAlignment="1" applyProtection="1">
      <alignment horizontal="center" vertical="center" shrinkToFit="1"/>
    </xf>
    <xf numFmtId="3" fontId="21" fillId="0" borderId="137" xfId="1" applyNumberFormat="1" applyFont="1" applyFill="1" applyBorder="1" applyAlignment="1" applyProtection="1">
      <alignment horizontal="center" vertical="center" shrinkToFit="1"/>
    </xf>
    <xf numFmtId="202" fontId="20" fillId="0" borderId="43" xfId="1" applyNumberFormat="1" applyFont="1" applyFill="1" applyBorder="1" applyAlignment="1" applyProtection="1">
      <alignment horizontal="center" vertical="center"/>
    </xf>
    <xf numFmtId="202" fontId="20" fillId="0" borderId="44" xfId="1" applyNumberFormat="1" applyFont="1" applyFill="1" applyBorder="1" applyAlignment="1" applyProtection="1">
      <alignment horizontal="center" vertical="center"/>
    </xf>
    <xf numFmtId="0" fontId="13" fillId="0" borderId="25" xfId="1" applyFont="1" applyBorder="1" applyAlignment="1" applyProtection="1">
      <alignment horizontal="right" vertical="center"/>
    </xf>
    <xf numFmtId="0" fontId="39" fillId="0" borderId="35" xfId="1" applyFont="1" applyFill="1" applyBorder="1" applyAlignment="1" applyProtection="1">
      <alignment horizontal="center" vertical="center" textRotation="255" wrapText="1"/>
    </xf>
    <xf numFmtId="0" fontId="13" fillId="0" borderId="113" xfId="8" applyFont="1" applyBorder="1" applyAlignment="1" applyProtection="1">
      <alignment horizontal="center" vertical="center" shrinkToFit="1"/>
    </xf>
    <xf numFmtId="0" fontId="13" fillId="0" borderId="114" xfId="8" applyFont="1" applyBorder="1" applyAlignment="1" applyProtection="1">
      <alignment horizontal="center" vertical="center" shrinkToFit="1"/>
    </xf>
    <xf numFmtId="3" fontId="21" fillId="3" borderId="75" xfId="1" applyNumberFormat="1" applyFont="1" applyFill="1" applyBorder="1" applyAlignment="1" applyProtection="1">
      <alignment horizontal="center" vertical="center" shrinkToFit="1"/>
    </xf>
    <xf numFmtId="3" fontId="21" fillId="3" borderId="73" xfId="1" applyNumberFormat="1" applyFont="1" applyFill="1" applyBorder="1" applyAlignment="1" applyProtection="1">
      <alignment horizontal="center" vertical="center" shrinkToFit="1"/>
    </xf>
    <xf numFmtId="3" fontId="21" fillId="3" borderId="96" xfId="1" applyNumberFormat="1" applyFont="1" applyFill="1" applyBorder="1" applyAlignment="1" applyProtection="1">
      <alignment horizontal="center" vertical="center" shrinkToFit="1"/>
    </xf>
    <xf numFmtId="0" fontId="13" fillId="0" borderId="94" xfId="8" applyFont="1" applyBorder="1" applyAlignment="1" applyProtection="1">
      <alignment horizontal="center" vertical="center" shrinkToFit="1"/>
    </xf>
    <xf numFmtId="0" fontId="13" fillId="0" borderId="138" xfId="8" applyFont="1" applyBorder="1" applyAlignment="1" applyProtection="1">
      <alignment horizontal="center" vertical="center" shrinkToFit="1"/>
    </xf>
    <xf numFmtId="0" fontId="7" fillId="0" borderId="12" xfId="1" applyFont="1" applyFill="1" applyBorder="1" applyAlignment="1" applyProtection="1">
      <alignment horizontal="center" vertical="center" shrinkToFit="1"/>
    </xf>
    <xf numFmtId="0" fontId="7" fillId="0" borderId="13" xfId="1" applyFont="1" applyFill="1" applyBorder="1" applyAlignment="1" applyProtection="1">
      <alignment horizontal="center" vertical="center" shrinkToFit="1"/>
    </xf>
    <xf numFmtId="0" fontId="7" fillId="0" borderId="16" xfId="1" applyFont="1" applyFill="1" applyBorder="1" applyAlignment="1" applyProtection="1">
      <alignment horizontal="center" vertical="center" shrinkToFit="1"/>
    </xf>
    <xf numFmtId="202" fontId="9" fillId="0" borderId="22" xfId="1" applyNumberFormat="1" applyFont="1" applyFill="1" applyBorder="1" applyAlignment="1" applyProtection="1">
      <alignment horizontal="left" vertical="center" shrinkToFit="1"/>
    </xf>
    <xf numFmtId="202" fontId="9" fillId="0" borderId="20" xfId="1" applyNumberFormat="1" applyFont="1" applyFill="1" applyBorder="1" applyAlignment="1" applyProtection="1">
      <alignment horizontal="left" vertical="center" shrinkToFit="1"/>
    </xf>
    <xf numFmtId="202" fontId="9" fillId="0" borderId="23" xfId="1" applyNumberFormat="1" applyFont="1" applyFill="1" applyBorder="1" applyAlignment="1" applyProtection="1">
      <alignment horizontal="left" vertical="center" shrinkToFit="1"/>
    </xf>
    <xf numFmtId="0" fontId="2" fillId="0" borderId="1" xfId="1" applyBorder="1" applyAlignment="1" applyProtection="1">
      <alignment horizontal="center"/>
    </xf>
    <xf numFmtId="202" fontId="2" fillId="0" borderId="1" xfId="1" applyNumberFormat="1" applyFont="1" applyBorder="1" applyAlignment="1" applyProtection="1">
      <alignment horizontal="center" shrinkToFit="1"/>
    </xf>
    <xf numFmtId="202" fontId="9" fillId="0" borderId="15" xfId="1" applyNumberFormat="1" applyFont="1" applyFill="1" applyBorder="1" applyAlignment="1" applyProtection="1">
      <alignment horizontal="center" vertical="center" shrinkToFit="1"/>
    </xf>
    <xf numFmtId="202" fontId="9" fillId="0" borderId="13" xfId="1" applyNumberFormat="1" applyFont="1" applyFill="1" applyBorder="1" applyAlignment="1" applyProtection="1">
      <alignment horizontal="center" vertical="center" shrinkToFit="1"/>
    </xf>
    <xf numFmtId="202" fontId="9" fillId="0" borderId="16" xfId="1" applyNumberFormat="1" applyFont="1" applyFill="1" applyBorder="1" applyAlignment="1" applyProtection="1">
      <alignment horizontal="center" vertical="center" shrinkToFit="1"/>
    </xf>
    <xf numFmtId="202" fontId="9" fillId="0" borderId="15" xfId="1" applyNumberFormat="1" applyFont="1" applyFill="1" applyBorder="1" applyAlignment="1" applyProtection="1">
      <alignment horizontal="left" vertical="center" shrinkToFit="1"/>
    </xf>
    <xf numFmtId="202" fontId="9" fillId="0" borderId="13" xfId="1" applyNumberFormat="1" applyFont="1" applyFill="1" applyBorder="1" applyAlignment="1" applyProtection="1">
      <alignment horizontal="left" vertical="center" shrinkToFit="1"/>
    </xf>
    <xf numFmtId="202" fontId="9" fillId="0" borderId="16" xfId="1" applyNumberFormat="1" applyFont="1" applyFill="1" applyBorder="1" applyAlignment="1" applyProtection="1">
      <alignment horizontal="left" vertical="center" shrinkToFit="1"/>
    </xf>
    <xf numFmtId="202" fontId="9" fillId="0" borderId="24" xfId="1" applyNumberFormat="1" applyFont="1" applyFill="1" applyBorder="1" applyAlignment="1" applyProtection="1">
      <alignment horizontal="center" vertical="center" shrinkToFit="1"/>
    </xf>
    <xf numFmtId="202" fontId="9" fillId="0" borderId="25" xfId="1" applyNumberFormat="1" applyFont="1" applyFill="1" applyBorder="1" applyAlignment="1" applyProtection="1">
      <alignment horizontal="center" vertical="center" shrinkToFit="1"/>
    </xf>
    <xf numFmtId="202" fontId="9" fillId="0" borderId="147" xfId="1" applyNumberFormat="1" applyFont="1" applyFill="1" applyBorder="1" applyAlignment="1" applyProtection="1">
      <alignment horizontal="center" vertical="center" shrinkToFit="1"/>
    </xf>
    <xf numFmtId="202" fontId="9" fillId="0" borderId="29" xfId="1" applyNumberFormat="1" applyFont="1" applyFill="1" applyBorder="1" applyAlignment="1" applyProtection="1">
      <alignment horizontal="center" vertical="center" shrinkToFit="1"/>
    </xf>
    <xf numFmtId="202" fontId="9" fillId="0" borderId="30" xfId="1" applyNumberFormat="1" applyFont="1" applyFill="1" applyBorder="1" applyAlignment="1" applyProtection="1">
      <alignment horizontal="center" vertical="center" shrinkToFit="1"/>
    </xf>
    <xf numFmtId="202" fontId="9" fillId="0" borderId="148" xfId="1" applyNumberFormat="1" applyFont="1" applyFill="1" applyBorder="1" applyAlignment="1" applyProtection="1">
      <alignment horizontal="center" vertical="center" shrinkToFit="1"/>
    </xf>
    <xf numFmtId="183" fontId="20" fillId="0" borderId="110" xfId="1" applyNumberFormat="1" applyFont="1" applyFill="1" applyBorder="1" applyAlignment="1" applyProtection="1">
      <alignment horizontal="center" vertical="center" shrinkToFit="1"/>
      <protection locked="0"/>
    </xf>
    <xf numFmtId="186" fontId="27" fillId="4" borderId="36" xfId="6" applyNumberFormat="1" applyFont="1" applyFill="1" applyBorder="1" applyAlignment="1">
      <alignment wrapText="1"/>
    </xf>
    <xf numFmtId="186" fontId="27" fillId="4" borderId="65" xfId="6" applyNumberFormat="1" applyFont="1" applyFill="1" applyBorder="1" applyAlignment="1">
      <alignment wrapText="1"/>
    </xf>
    <xf numFmtId="0" fontId="27" fillId="0" borderId="84" xfId="6" applyFont="1" applyFill="1" applyBorder="1" applyAlignment="1">
      <alignment horizontal="center" vertical="center"/>
    </xf>
    <xf numFmtId="0" fontId="27" fillId="0" borderId="85" xfId="6" applyFont="1" applyFill="1" applyBorder="1" applyAlignment="1">
      <alignment horizontal="center" vertical="center"/>
    </xf>
    <xf numFmtId="196" fontId="27" fillId="4" borderId="65" xfId="6" applyNumberFormat="1" applyFont="1" applyFill="1" applyBorder="1" applyAlignment="1">
      <alignment vertical="top" wrapText="1"/>
    </xf>
    <xf numFmtId="196" fontId="27" fillId="4" borderId="78" xfId="6" applyNumberFormat="1" applyFont="1" applyFill="1" applyBorder="1" applyAlignment="1">
      <alignment vertical="top" wrapText="1"/>
    </xf>
    <xf numFmtId="186" fontId="27" fillId="4" borderId="36" xfId="6" applyNumberFormat="1" applyFont="1" applyFill="1" applyBorder="1" applyAlignment="1">
      <alignment vertical="center"/>
    </xf>
    <xf numFmtId="186" fontId="27" fillId="4" borderId="65" xfId="6" applyNumberFormat="1" applyFont="1" applyFill="1" applyBorder="1" applyAlignment="1">
      <alignment vertical="center"/>
    </xf>
    <xf numFmtId="186" fontId="27" fillId="4" borderId="78" xfId="6" applyNumberFormat="1" applyFont="1" applyFill="1" applyBorder="1" applyAlignment="1">
      <alignment vertical="center"/>
    </xf>
    <xf numFmtId="187" fontId="27" fillId="4" borderId="36" xfId="6" applyNumberFormat="1" applyFont="1" applyFill="1" applyBorder="1" applyAlignment="1">
      <alignment vertical="center"/>
    </xf>
    <xf numFmtId="187" fontId="27" fillId="4" borderId="65" xfId="6" applyNumberFormat="1" applyFont="1" applyFill="1" applyBorder="1" applyAlignment="1">
      <alignment vertical="center"/>
    </xf>
    <xf numFmtId="187" fontId="27" fillId="4" borderId="78" xfId="6" applyNumberFormat="1" applyFont="1" applyFill="1" applyBorder="1" applyAlignment="1">
      <alignment vertical="center"/>
    </xf>
    <xf numFmtId="3" fontId="27" fillId="0" borderId="15" xfId="6" applyNumberFormat="1" applyFont="1" applyFill="1" applyBorder="1" applyAlignment="1">
      <alignment vertical="center" wrapText="1"/>
    </xf>
    <xf numFmtId="0" fontId="27" fillId="0" borderId="15" xfId="6" applyFont="1" applyFill="1" applyBorder="1" applyAlignment="1">
      <alignment vertical="center"/>
    </xf>
    <xf numFmtId="185" fontId="27" fillId="0" borderId="27" xfId="6" applyNumberFormat="1" applyFont="1" applyFill="1" applyBorder="1" applyAlignment="1">
      <alignment horizontal="center" vertical="center"/>
    </xf>
    <xf numFmtId="185" fontId="27" fillId="0" borderId="0" xfId="6" applyNumberFormat="1" applyFont="1" applyFill="1" applyBorder="1" applyAlignment="1">
      <alignment horizontal="center" vertical="center"/>
    </xf>
    <xf numFmtId="187" fontId="27" fillId="0" borderId="28" xfId="6" applyNumberFormat="1" applyFont="1" applyFill="1" applyBorder="1" applyAlignment="1">
      <alignment horizontal="center" vertical="center"/>
    </xf>
    <xf numFmtId="187" fontId="27" fillId="0" borderId="65" xfId="6" applyNumberFormat="1" applyFont="1" applyFill="1" applyBorder="1" applyAlignment="1">
      <alignment horizontal="center" vertical="center"/>
    </xf>
    <xf numFmtId="186" fontId="27" fillId="0" borderId="65" xfId="6" applyNumberFormat="1" applyFont="1" applyFill="1" applyBorder="1" applyAlignment="1">
      <alignment vertical="center" wrapText="1"/>
    </xf>
    <xf numFmtId="3" fontId="27" fillId="4" borderId="15" xfId="6" applyNumberFormat="1" applyFont="1" applyFill="1" applyBorder="1" applyAlignment="1">
      <alignment vertical="center" wrapText="1"/>
    </xf>
    <xf numFmtId="0" fontId="27" fillId="4" borderId="15" xfId="6" applyFont="1" applyFill="1" applyBorder="1" applyAlignment="1">
      <alignment vertical="center"/>
    </xf>
    <xf numFmtId="0" fontId="27" fillId="4" borderId="84" xfId="6" applyFont="1" applyFill="1" applyBorder="1" applyAlignment="1">
      <alignment horizontal="center" vertical="center"/>
    </xf>
    <xf numFmtId="0" fontId="27" fillId="4" borderId="85" xfId="6" applyFont="1" applyFill="1" applyBorder="1" applyAlignment="1">
      <alignment horizontal="center" vertical="center"/>
    </xf>
    <xf numFmtId="196" fontId="27" fillId="0" borderId="65" xfId="6" applyNumberFormat="1" applyFont="1" applyFill="1" applyBorder="1" applyAlignment="1">
      <alignment vertical="center" wrapText="1"/>
    </xf>
    <xf numFmtId="186" fontId="27" fillId="4" borderId="24" xfId="6" applyNumberFormat="1" applyFont="1" applyFill="1" applyBorder="1" applyAlignment="1">
      <alignment vertical="center"/>
    </xf>
    <xf numFmtId="186" fontId="27" fillId="4" borderId="27" xfId="6" applyNumberFormat="1" applyFont="1" applyFill="1" applyBorder="1" applyAlignment="1">
      <alignment vertical="center"/>
    </xf>
    <xf numFmtId="187" fontId="27" fillId="0" borderId="36" xfId="6" applyNumberFormat="1" applyFont="1" applyFill="1" applyBorder="1" applyAlignment="1">
      <alignment vertical="center"/>
    </xf>
    <xf numFmtId="187" fontId="27" fillId="0" borderId="65" xfId="6" applyNumberFormat="1" applyFont="1" applyFill="1" applyBorder="1" applyAlignment="1">
      <alignment vertical="center"/>
    </xf>
    <xf numFmtId="187" fontId="27" fillId="0" borderId="78" xfId="6" applyNumberFormat="1" applyFont="1" applyFill="1" applyBorder="1" applyAlignment="1">
      <alignment vertical="center"/>
    </xf>
    <xf numFmtId="186" fontId="27" fillId="4" borderId="92" xfId="6" applyNumberFormat="1" applyFont="1" applyFill="1" applyBorder="1" applyAlignment="1">
      <alignment vertical="center"/>
    </xf>
    <xf numFmtId="186" fontId="27" fillId="4" borderId="29" xfId="6" applyNumberFormat="1" applyFont="1" applyFill="1" applyBorder="1" applyAlignment="1">
      <alignment vertical="center"/>
    </xf>
    <xf numFmtId="3" fontId="27" fillId="0" borderId="24" xfId="6" applyNumberFormat="1" applyFont="1" applyFill="1" applyBorder="1" applyAlignment="1">
      <alignment vertical="center" wrapText="1"/>
    </xf>
    <xf numFmtId="0" fontId="27" fillId="0" borderId="27" xfId="6" applyFont="1" applyFill="1" applyBorder="1" applyAlignment="1">
      <alignment vertical="center"/>
    </xf>
    <xf numFmtId="186" fontId="27" fillId="4" borderId="65" xfId="6" applyNumberFormat="1" applyFont="1" applyFill="1" applyBorder="1" applyAlignment="1">
      <alignment vertical="center" wrapText="1"/>
    </xf>
    <xf numFmtId="187" fontId="27" fillId="4" borderId="65" xfId="6" applyNumberFormat="1" applyFont="1" applyFill="1" applyBorder="1" applyAlignment="1">
      <alignment vertical="center" wrapText="1"/>
    </xf>
    <xf numFmtId="186" fontId="27" fillId="0" borderId="78" xfId="6" applyNumberFormat="1" applyFont="1" applyFill="1" applyBorder="1" applyAlignment="1">
      <alignment horizontal="center" vertical="center" wrapText="1"/>
    </xf>
    <xf numFmtId="3" fontId="27" fillId="0" borderId="29" xfId="6" applyNumberFormat="1" applyFont="1" applyFill="1" applyBorder="1" applyAlignment="1">
      <alignment vertical="center" wrapText="1"/>
    </xf>
    <xf numFmtId="3" fontId="27" fillId="4" borderId="29" xfId="6" applyNumberFormat="1" applyFont="1" applyFill="1" applyBorder="1" applyAlignment="1">
      <alignment vertical="center" wrapText="1"/>
    </xf>
    <xf numFmtId="186" fontId="27" fillId="0" borderId="95" xfId="6" applyNumberFormat="1" applyFont="1" applyFill="1" applyBorder="1" applyAlignment="1">
      <alignment horizontal="center" vertical="center" wrapText="1"/>
    </xf>
    <xf numFmtId="186" fontId="27" fillId="0" borderId="96" xfId="6" applyNumberFormat="1" applyFont="1" applyFill="1" applyBorder="1" applyAlignment="1">
      <alignment horizontal="center" vertical="center" wrapText="1"/>
    </xf>
    <xf numFmtId="187" fontId="27" fillId="0" borderId="36" xfId="6" applyNumberFormat="1" applyFont="1" applyFill="1" applyBorder="1" applyAlignment="1">
      <alignment horizontal="center" vertical="center" wrapText="1"/>
    </xf>
    <xf numFmtId="187" fontId="27" fillId="0" borderId="65" xfId="6" applyNumberFormat="1" applyFont="1" applyFill="1" applyBorder="1" applyAlignment="1">
      <alignment horizontal="center" vertical="center" wrapText="1"/>
    </xf>
    <xf numFmtId="3" fontId="27" fillId="0" borderId="75" xfId="6" applyNumberFormat="1" applyFont="1" applyFill="1" applyBorder="1" applyAlignment="1">
      <alignment horizontal="center" vertical="center"/>
    </xf>
    <xf numFmtId="3" fontId="27" fillId="0" borderId="48" xfId="6" applyNumberFormat="1" applyFont="1" applyFill="1" applyBorder="1" applyAlignment="1">
      <alignment horizontal="center" vertical="center"/>
    </xf>
    <xf numFmtId="3" fontId="27" fillId="0" borderId="51" xfId="6" applyNumberFormat="1" applyFont="1" applyFill="1" applyBorder="1" applyAlignment="1">
      <alignment horizontal="center" vertical="center"/>
    </xf>
    <xf numFmtId="3" fontId="27" fillId="0" borderId="35" xfId="6" applyNumberFormat="1" applyFont="1" applyFill="1" applyBorder="1" applyAlignment="1">
      <alignment horizontal="center" vertical="center"/>
    </xf>
    <xf numFmtId="185" fontId="27" fillId="0" borderId="35" xfId="6" applyNumberFormat="1" applyFont="1" applyFill="1" applyBorder="1" applyAlignment="1">
      <alignment horizontal="center" vertical="center"/>
    </xf>
    <xf numFmtId="3" fontId="27" fillId="0" borderId="15" xfId="6" applyNumberFormat="1" applyFont="1" applyFill="1" applyBorder="1" applyAlignment="1">
      <alignment horizontal="center" vertical="center"/>
    </xf>
    <xf numFmtId="3" fontId="27" fillId="0" borderId="24" xfId="6" applyNumberFormat="1" applyFont="1" applyFill="1" applyBorder="1" applyAlignment="1">
      <alignment horizontal="left" vertical="center" indent="1"/>
    </xf>
    <xf numFmtId="3" fontId="27" fillId="0" borderId="25" xfId="6" applyNumberFormat="1" applyFont="1" applyFill="1" applyBorder="1" applyAlignment="1">
      <alignment horizontal="left" vertical="center" indent="1"/>
    </xf>
    <xf numFmtId="3" fontId="27" fillId="0" borderId="26" xfId="6" applyNumberFormat="1" applyFont="1" applyFill="1" applyBorder="1" applyAlignment="1">
      <alignment horizontal="left" vertical="center" indent="1"/>
    </xf>
    <xf numFmtId="3" fontId="27" fillId="0" borderId="27" xfId="6" applyNumberFormat="1" applyFont="1" applyFill="1" applyBorder="1" applyAlignment="1">
      <alignment horizontal="left" vertical="center" indent="1"/>
    </xf>
    <xf numFmtId="3" fontId="27" fillId="0" borderId="0" xfId="6" applyNumberFormat="1" applyFont="1" applyFill="1" applyBorder="1" applyAlignment="1">
      <alignment horizontal="left" vertical="center" indent="1"/>
    </xf>
    <xf numFmtId="3" fontId="27" fillId="0" borderId="28" xfId="6" applyNumberFormat="1" applyFont="1" applyFill="1" applyBorder="1" applyAlignment="1">
      <alignment horizontal="left" vertical="center" indent="1"/>
    </xf>
    <xf numFmtId="186" fontId="27" fillId="0" borderId="78" xfId="6" applyNumberFormat="1" applyFont="1" applyFill="1" applyBorder="1" applyAlignment="1">
      <alignment horizontal="center" vertical="center"/>
    </xf>
    <xf numFmtId="185" fontId="27" fillId="0" borderId="36" xfId="6" applyNumberFormat="1" applyFont="1" applyFill="1" applyBorder="1" applyAlignment="1">
      <alignment horizontal="center" vertical="center" wrapText="1"/>
    </xf>
    <xf numFmtId="185" fontId="27" fillId="0" borderId="65" xfId="6" applyNumberFormat="1" applyFont="1" applyFill="1" applyBorder="1" applyAlignment="1">
      <alignment horizontal="center" vertical="center" wrapText="1"/>
    </xf>
    <xf numFmtId="187" fontId="27" fillId="0" borderId="28" xfId="6" applyNumberFormat="1" applyFont="1" applyFill="1" applyBorder="1" applyAlignment="1">
      <alignment horizontal="center" vertical="center" wrapText="1"/>
    </xf>
    <xf numFmtId="0" fontId="3" fillId="0" borderId="0" xfId="7" applyFont="1" applyFill="1" applyBorder="1" applyAlignment="1">
      <alignment horizontal="left" vertical="center"/>
    </xf>
    <xf numFmtId="0" fontId="15" fillId="0" borderId="35" xfId="7" applyFont="1" applyFill="1" applyBorder="1" applyAlignment="1">
      <alignment vertical="center" wrapText="1"/>
    </xf>
    <xf numFmtId="198" fontId="3" fillId="0" borderId="30" xfId="7" applyNumberFormat="1" applyFont="1" applyFill="1" applyBorder="1" applyAlignment="1">
      <alignment horizontal="center" vertical="top" wrapText="1"/>
    </xf>
    <xf numFmtId="198" fontId="3" fillId="0" borderId="31" xfId="7" applyNumberFormat="1" applyFont="1" applyFill="1" applyBorder="1" applyAlignment="1">
      <alignment horizontal="center" vertical="top" wrapText="1"/>
    </xf>
    <xf numFmtId="0" fontId="15" fillId="0" borderId="24" xfId="7" applyFont="1" applyFill="1" applyBorder="1" applyAlignment="1">
      <alignment vertical="center" wrapText="1"/>
    </xf>
    <xf numFmtId="0" fontId="15" fillId="0" borderId="25" xfId="7" applyFont="1" applyFill="1" applyBorder="1" applyAlignment="1">
      <alignment vertical="center" wrapText="1"/>
    </xf>
    <xf numFmtId="0" fontId="15" fillId="0" borderId="29" xfId="7" applyFont="1" applyFill="1" applyBorder="1" applyAlignment="1">
      <alignment vertical="center" wrapText="1"/>
    </xf>
    <xf numFmtId="0" fontId="15" fillId="0" borderId="30" xfId="7" applyFont="1" applyFill="1" applyBorder="1" applyAlignment="1">
      <alignment vertical="center" wrapText="1"/>
    </xf>
    <xf numFmtId="3" fontId="3" fillId="0" borderId="25" xfId="7" applyNumberFormat="1" applyFont="1" applyFill="1" applyBorder="1" applyAlignment="1">
      <alignment horizontal="left" wrapText="1"/>
    </xf>
    <xf numFmtId="199" fontId="3" fillId="0" borderId="35" xfId="7" applyNumberFormat="1" applyFont="1" applyFill="1" applyBorder="1" applyAlignment="1">
      <alignment horizontal="center" vertical="center" wrapText="1"/>
    </xf>
    <xf numFmtId="199" fontId="3" fillId="0" borderId="15" xfId="7" applyNumberFormat="1" applyFont="1" applyFill="1" applyBorder="1" applyAlignment="1">
      <alignment horizontal="center" vertical="center" wrapText="1"/>
    </xf>
    <xf numFmtId="198" fontId="3" fillId="0" borderId="35" xfId="7" applyNumberFormat="1" applyFont="1" applyFill="1" applyBorder="1" applyAlignment="1">
      <alignment horizontal="center" vertical="center" wrapText="1"/>
    </xf>
    <xf numFmtId="198" fontId="3" fillId="0" borderId="15" xfId="7" applyNumberFormat="1" applyFont="1" applyFill="1" applyBorder="1" applyAlignment="1">
      <alignment horizontal="center" vertical="center" wrapText="1"/>
    </xf>
    <xf numFmtId="0" fontId="3" fillId="0" borderId="24" xfId="7" applyFont="1" applyFill="1" applyBorder="1" applyAlignment="1">
      <alignment vertical="center" wrapText="1"/>
    </xf>
    <xf numFmtId="0" fontId="3" fillId="0" borderId="27" xfId="7" applyFont="1" applyFill="1" applyBorder="1" applyAlignment="1">
      <alignment vertical="center" wrapText="1"/>
    </xf>
    <xf numFmtId="0" fontId="3" fillId="0" borderId="29" xfId="7" applyFont="1" applyFill="1" applyBorder="1" applyAlignment="1">
      <alignment vertical="center" wrapText="1"/>
    </xf>
    <xf numFmtId="0" fontId="3" fillId="0" borderId="26" xfId="7" applyFont="1" applyFill="1" applyBorder="1" applyAlignment="1">
      <alignment vertical="center" wrapText="1"/>
    </xf>
    <xf numFmtId="0" fontId="3" fillId="0" borderId="28" xfId="7" applyFont="1" applyFill="1" applyBorder="1" applyAlignment="1">
      <alignment vertical="center" wrapText="1"/>
    </xf>
    <xf numFmtId="0" fontId="3" fillId="0" borderId="31" xfId="7" applyFont="1" applyFill="1" applyBorder="1" applyAlignment="1">
      <alignment vertical="center" wrapText="1"/>
    </xf>
    <xf numFmtId="3" fontId="3" fillId="4" borderId="13" xfId="0" applyNumberFormat="1" applyFont="1" applyFill="1" applyBorder="1" applyAlignment="1">
      <alignment horizontal="right" vertical="center" wrapText="1"/>
    </xf>
    <xf numFmtId="3" fontId="3" fillId="4" borderId="14" xfId="0" applyNumberFormat="1" applyFont="1" applyFill="1" applyBorder="1" applyAlignment="1">
      <alignment horizontal="right" vertical="center" wrapText="1"/>
    </xf>
    <xf numFmtId="0" fontId="3" fillId="0" borderId="15" xfId="7" applyFont="1" applyFill="1" applyBorder="1" applyAlignment="1">
      <alignment horizontal="distributed" vertical="center" wrapText="1"/>
    </xf>
    <xf numFmtId="0" fontId="3" fillId="0" borderId="13" xfId="7" applyFont="1" applyFill="1" applyBorder="1" applyAlignment="1">
      <alignment horizontal="distributed" vertical="center" wrapText="1"/>
    </xf>
    <xf numFmtId="0" fontId="3" fillId="0" borderId="15" xfId="7" applyFont="1" applyFill="1" applyBorder="1" applyAlignment="1">
      <alignment horizontal="center" vertical="center" wrapText="1"/>
    </xf>
    <xf numFmtId="0" fontId="3" fillId="0" borderId="13" xfId="7" applyFont="1" applyFill="1" applyBorder="1" applyAlignment="1">
      <alignment horizontal="center" vertical="center" wrapText="1"/>
    </xf>
    <xf numFmtId="0" fontId="3" fillId="0" borderId="14" xfId="7" applyFont="1" applyFill="1" applyBorder="1" applyAlignment="1">
      <alignment horizontal="center" vertical="center" wrapText="1"/>
    </xf>
    <xf numFmtId="0" fontId="15" fillId="0" borderId="36" xfId="7" applyFont="1" applyFill="1" applyBorder="1" applyAlignment="1">
      <alignment vertical="center" wrapText="1"/>
    </xf>
    <xf numFmtId="0" fontId="32" fillId="0" borderId="65" xfId="7" applyFill="1" applyBorder="1" applyAlignment="1">
      <alignment vertical="center" wrapText="1"/>
    </xf>
    <xf numFmtId="0" fontId="32" fillId="0" borderId="78" xfId="7" applyFill="1" applyBorder="1" applyAlignment="1">
      <alignment vertical="center" wrapText="1"/>
    </xf>
    <xf numFmtId="0" fontId="3" fillId="4" borderId="27" xfId="7" applyFont="1" applyFill="1" applyBorder="1" applyAlignment="1">
      <alignment horizontal="left" vertical="center" wrapText="1"/>
    </xf>
    <xf numFmtId="0" fontId="32" fillId="4" borderId="0" xfId="7" applyFill="1" applyBorder="1" applyAlignment="1">
      <alignment horizontal="left" vertical="center" wrapText="1"/>
    </xf>
    <xf numFmtId="0" fontId="32" fillId="4" borderId="28" xfId="7" applyFill="1" applyBorder="1" applyAlignment="1">
      <alignment horizontal="left" vertical="center" wrapText="1"/>
    </xf>
    <xf numFmtId="0" fontId="3" fillId="4" borderId="29" xfId="7" applyFont="1" applyFill="1" applyBorder="1" applyAlignment="1">
      <alignment horizontal="left" vertical="center" wrapText="1"/>
    </xf>
    <xf numFmtId="0" fontId="32" fillId="4" borderId="30" xfId="7" applyFill="1" applyBorder="1" applyAlignment="1">
      <alignment horizontal="left" vertical="center" wrapText="1"/>
    </xf>
    <xf numFmtId="0" fontId="32" fillId="4" borderId="31" xfId="7" applyFill="1" applyBorder="1" applyAlignment="1">
      <alignment horizontal="left" vertical="center" wrapText="1"/>
    </xf>
    <xf numFmtId="0" fontId="32" fillId="0" borderId="27" xfId="7" applyFont="1" applyFill="1" applyBorder="1" applyAlignment="1">
      <alignment vertical="center" wrapText="1"/>
    </xf>
    <xf numFmtId="0" fontId="32" fillId="0" borderId="29" xfId="7" applyFont="1" applyFill="1" applyBorder="1" applyAlignment="1">
      <alignment vertical="center" wrapText="1"/>
    </xf>
    <xf numFmtId="0" fontId="32" fillId="0" borderId="28" xfId="7" applyFont="1" applyFill="1" applyBorder="1" applyAlignment="1">
      <alignment vertical="center" wrapText="1"/>
    </xf>
    <xf numFmtId="0" fontId="32" fillId="0" borderId="31" xfId="7" applyFont="1" applyFill="1" applyBorder="1" applyAlignment="1">
      <alignment vertical="center" wrapText="1"/>
    </xf>
    <xf numFmtId="0" fontId="32" fillId="0" borderId="25" xfId="7" applyFill="1" applyBorder="1" applyAlignment="1">
      <alignment wrapText="1"/>
    </xf>
    <xf numFmtId="0" fontId="32" fillId="0" borderId="26" xfId="7" applyFill="1" applyBorder="1" applyAlignment="1">
      <alignment wrapText="1"/>
    </xf>
    <xf numFmtId="0" fontId="3" fillId="0" borderId="36" xfId="7" applyFont="1" applyFill="1" applyBorder="1" applyAlignment="1">
      <alignment horizontal="center" vertical="center"/>
    </xf>
    <xf numFmtId="0" fontId="3" fillId="0" borderId="65" xfId="7" applyFont="1" applyFill="1" applyBorder="1" applyAlignment="1">
      <alignment horizontal="center" vertical="center"/>
    </xf>
    <xf numFmtId="0" fontId="3" fillId="0" borderId="78" xfId="7" applyFont="1" applyFill="1" applyBorder="1" applyAlignment="1">
      <alignment horizontal="center" vertical="center"/>
    </xf>
    <xf numFmtId="0" fontId="3" fillId="0" borderId="25" xfId="7" applyFont="1" applyFill="1" applyBorder="1" applyAlignment="1">
      <alignment horizontal="center" wrapText="1"/>
    </xf>
    <xf numFmtId="0" fontId="3" fillId="0" borderId="25" xfId="7" applyFont="1" applyFill="1" applyBorder="1" applyAlignment="1">
      <alignment horizontal="center"/>
    </xf>
    <xf numFmtId="3" fontId="3" fillId="0" borderId="0" xfId="7" applyNumberFormat="1" applyFont="1" applyFill="1" applyBorder="1" applyAlignment="1">
      <alignment horizontal="right" vertical="center" wrapText="1"/>
    </xf>
    <xf numFmtId="197" fontId="3" fillId="0" borderId="0" xfId="7" applyNumberFormat="1" applyFont="1" applyFill="1" applyBorder="1" applyAlignment="1">
      <alignment horizontal="center" vertical="center"/>
    </xf>
    <xf numFmtId="0" fontId="3" fillId="0" borderId="30" xfId="7" applyFont="1" applyFill="1" applyBorder="1" applyAlignment="1">
      <alignment horizontal="left" vertical="top" wrapText="1"/>
    </xf>
    <xf numFmtId="0" fontId="3" fillId="0" borderId="31" xfId="7" applyFont="1" applyFill="1" applyBorder="1" applyAlignment="1">
      <alignment horizontal="left" vertical="top" wrapText="1"/>
    </xf>
    <xf numFmtId="0" fontId="3" fillId="0" borderId="30" xfId="7" applyFont="1" applyFill="1" applyBorder="1" applyAlignment="1">
      <alignment horizontal="left" vertical="center" wrapText="1"/>
    </xf>
    <xf numFmtId="0" fontId="3" fillId="0" borderId="31" xfId="7" applyFont="1" applyFill="1" applyBorder="1" applyAlignment="1">
      <alignment horizontal="left" vertical="center" wrapText="1"/>
    </xf>
    <xf numFmtId="3" fontId="34" fillId="4" borderId="35" xfId="7" applyNumberFormat="1" applyFont="1" applyFill="1" applyBorder="1" applyAlignment="1">
      <alignment horizontal="center" vertical="center" wrapText="1"/>
    </xf>
    <xf numFmtId="3" fontId="34" fillId="4" borderId="15" xfId="7" applyNumberFormat="1" applyFont="1" applyFill="1" applyBorder="1" applyAlignment="1">
      <alignment horizontal="center" vertical="center" wrapText="1"/>
    </xf>
    <xf numFmtId="198" fontId="34" fillId="4" borderId="35" xfId="7" applyNumberFormat="1" applyFont="1" applyFill="1" applyBorder="1" applyAlignment="1">
      <alignment horizontal="center" vertical="center" wrapText="1"/>
    </xf>
    <xf numFmtId="198" fontId="34" fillId="4" borderId="15" xfId="7" applyNumberFormat="1" applyFont="1" applyFill="1" applyBorder="1" applyAlignment="1">
      <alignment horizontal="center" vertical="center" wrapText="1"/>
    </xf>
    <xf numFmtId="3" fontId="3" fillId="4" borderId="35" xfId="0" applyNumberFormat="1" applyFont="1" applyFill="1" applyBorder="1" applyAlignment="1">
      <alignment horizontal="center" vertical="center" wrapText="1"/>
    </xf>
    <xf numFmtId="3" fontId="3" fillId="4" borderId="15" xfId="0" applyNumberFormat="1" applyFont="1" applyFill="1" applyBorder="1" applyAlignment="1">
      <alignment horizontal="center" vertical="center" wrapText="1"/>
    </xf>
    <xf numFmtId="198" fontId="3" fillId="4" borderId="35" xfId="0" applyNumberFormat="1" applyFont="1" applyFill="1" applyBorder="1" applyAlignment="1">
      <alignment horizontal="center" vertical="center" wrapText="1"/>
    </xf>
    <xf numFmtId="198" fontId="3" fillId="4" borderId="15" xfId="0" applyNumberFormat="1" applyFont="1" applyFill="1" applyBorder="1" applyAlignment="1">
      <alignment horizontal="center" vertical="center" wrapText="1"/>
    </xf>
    <xf numFmtId="186" fontId="27" fillId="4" borderId="97" xfId="6" applyNumberFormat="1" applyFont="1" applyFill="1" applyBorder="1">
      <alignment vertical="center"/>
    </xf>
    <xf numFmtId="186" fontId="27" fillId="4" borderId="98" xfId="6" applyNumberFormat="1" applyFont="1" applyFill="1" applyBorder="1">
      <alignment vertical="center"/>
    </xf>
    <xf numFmtId="186" fontId="27" fillId="4" borderId="24" xfId="6" applyNumberFormat="1" applyFont="1" applyFill="1" applyBorder="1">
      <alignment vertical="center"/>
    </xf>
    <xf numFmtId="186" fontId="27" fillId="4" borderId="99" xfId="6" applyNumberFormat="1" applyFont="1" applyFill="1" applyBorder="1">
      <alignment vertical="center"/>
    </xf>
    <xf numFmtId="186" fontId="27" fillId="4" borderId="100" xfId="6" applyNumberFormat="1" applyFont="1" applyFill="1" applyBorder="1">
      <alignment vertical="center"/>
    </xf>
    <xf numFmtId="186" fontId="27" fillId="4" borderId="27" xfId="6" applyNumberFormat="1" applyFont="1" applyFill="1" applyBorder="1">
      <alignment vertical="center"/>
    </xf>
    <xf numFmtId="186" fontId="27" fillId="4" borderId="102" xfId="6" applyNumberFormat="1" applyFont="1" applyFill="1" applyBorder="1">
      <alignment vertical="center"/>
    </xf>
    <xf numFmtId="186" fontId="27" fillId="4" borderId="103" xfId="6" applyNumberFormat="1" applyFont="1" applyFill="1" applyBorder="1">
      <alignment vertical="center"/>
    </xf>
    <xf numFmtId="186" fontId="27" fillId="4" borderId="29" xfId="6" applyNumberFormat="1" applyFont="1" applyFill="1" applyBorder="1">
      <alignment vertical="center"/>
    </xf>
    <xf numFmtId="186" fontId="27" fillId="4" borderId="0" xfId="6" applyNumberFormat="1" applyFont="1" applyFill="1" applyBorder="1">
      <alignment vertical="center"/>
    </xf>
  </cellXfs>
  <cellStyles count="10">
    <cellStyle name="パーセント 2 2" xfId="3"/>
    <cellStyle name="パーセント 3" xfId="4"/>
    <cellStyle name="桁区切り" xfId="9" builtinId="6"/>
    <cellStyle name="桁区切り 3" xfId="5"/>
    <cellStyle name="標準" xfId="0" builtinId="0"/>
    <cellStyle name="標準 2 3" xfId="7"/>
    <cellStyle name="標準 4 2" xfId="6"/>
    <cellStyle name="標準 7" xfId="2"/>
    <cellStyle name="標準 8" xfId="1"/>
    <cellStyle name="標準 8 3" xfId="8"/>
  </cellStyles>
  <dxfs count="8">
    <dxf>
      <numFmt numFmtId="204" formatCode="0;;;@"/>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8" tint="0.59996337778862885"/>
        </patternFill>
      </fill>
    </dxf>
    <dxf>
      <fill>
        <patternFill>
          <bgColor rgb="FFFFCCCC"/>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21</xdr:col>
      <xdr:colOff>25978</xdr:colOff>
      <xdr:row>17</xdr:row>
      <xdr:rowOff>17318</xdr:rowOff>
    </xdr:from>
    <xdr:to>
      <xdr:col>25</xdr:col>
      <xdr:colOff>112568</xdr:colOff>
      <xdr:row>63</xdr:row>
      <xdr:rowOff>8659</xdr:rowOff>
    </xdr:to>
    <xdr:sp macro="" textlink="">
      <xdr:nvSpPr>
        <xdr:cNvPr id="2" name="大かっこ 1"/>
        <xdr:cNvSpPr/>
      </xdr:nvSpPr>
      <xdr:spPr>
        <a:xfrm>
          <a:off x="10151053" y="3027218"/>
          <a:ext cx="26011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4" name="大かっこ 3"/>
        <xdr:cNvSpPr/>
      </xdr:nvSpPr>
      <xdr:spPr>
        <a:xfrm>
          <a:off x="9465253" y="2703368"/>
          <a:ext cx="26011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5" name="大かっこ 4"/>
        <xdr:cNvSpPr/>
      </xdr:nvSpPr>
      <xdr:spPr>
        <a:xfrm>
          <a:off x="10151053" y="3027218"/>
          <a:ext cx="26011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6" name="大かっこ 5"/>
        <xdr:cNvSpPr/>
      </xdr:nvSpPr>
      <xdr:spPr>
        <a:xfrm>
          <a:off x="10151053" y="3027218"/>
          <a:ext cx="26011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7" name="大かっこ 6"/>
        <xdr:cNvSpPr/>
      </xdr:nvSpPr>
      <xdr:spPr>
        <a:xfrm>
          <a:off x="10151053" y="3027218"/>
          <a:ext cx="26011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31038;&#20250;&#12539;&#25588;&#35703;&#23616;&#38556;&#23475;&#20445;&#20581;&#31119;&#31049;&#37096;&#38556;&#23475;&#31119;&#31049;&#35506;\DOCUME~1\HTFFW\LOCALS~1\Temp\DxExp\210220&#9632;&#26368;&#26032;&#29256;&#9632;&#26032;&#26087;&#23550;&#29031;&#9632;\&#9312;20080226&#12288;H20%2004%20&#29256;&#38556;&#23475;&#32773;&#31639;&#23450;&#27083;&#36896;&#35211;&#12360;&#28040;&#12375;&#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10%20&#26045;&#35373;&#12539;&#21306;&#24441;&#25152;&#21521;&#12369;&#35500;&#26126;&#20250;/29&#24180;&#24230;/170626%20&#20966;&#36935;&#25913;&#21892;&#31561;&#21152;&#31639;&#65298;&#35500;&#26126;&#20250;/02&#35500;&#26126;&#20250;&#36039;&#26009;/03&#20966;&#36935;&#8545;&#27096;&#24335;&#12539;&#35352;&#20837;&#26178;&#27880;&#24847;&#20107;&#38917;&#65288;&#65301;&#65318;&#65289;/&#24188;&#31258;&#22290;&#31309;&#316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引上率"/>
      <sheetName val="目次１"/>
      <sheetName val="１居宅介護"/>
      <sheetName val="２重度訪問介護"/>
      <sheetName val="３行動援護"/>
      <sheetName val="４重度包括"/>
      <sheetName val="５療養介護"/>
      <sheetName val="６生活介護"/>
      <sheetName val="７児童デイ"/>
      <sheetName val="８短期入所"/>
      <sheetName val="９共同生活介護"/>
      <sheetName val="１０施設入所支援"/>
      <sheetName val="１１共同生活援助"/>
      <sheetName val="１２自立訓練（機能）"/>
      <sheetName val="１３自立訓練（生活）"/>
      <sheetName val="１４宿泊型自立訓練"/>
      <sheetName val="１５就労移行支援"/>
      <sheetName val="１６就労移行支援（養成）"/>
      <sheetName val="１７就労継続支援Ａ型"/>
      <sheetName val="１８就労継続支援Ｂ型"/>
      <sheetName val="１９相談支援"/>
      <sheetName val="２０身体入所更生"/>
      <sheetName val="２１身体通所更生"/>
      <sheetName val="２２身体入所療護"/>
      <sheetName val="２３身体通所療護"/>
      <sheetName val="２４身体入所授産"/>
      <sheetName val="２５身体通所授産"/>
      <sheetName val="２６知的入所更生"/>
      <sheetName val="２７知的通所更生"/>
      <sheetName val="２８知的入所授産"/>
      <sheetName val="２９知的通所授産"/>
      <sheetName val="３０知的通勤寮"/>
    </sheetNames>
    <sheetDataSet>
      <sheetData sheetId="0">
        <row r="2">
          <cell r="B2">
            <v>4.5999999999999999E-2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表"/>
      <sheetName val="加算区分"/>
      <sheetName val="幼稚園 単価表"/>
      <sheetName val="幼稚園 単価表②"/>
    </sheetNames>
    <sheetDataSet>
      <sheetData sheetId="0" refreshError="1"/>
      <sheetData sheetId="1" refreshError="1"/>
      <sheetData sheetId="2" refreshError="1">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row>
        <row r="7">
          <cell r="A7" t="str">
            <v>15４歳以上児</v>
          </cell>
          <cell r="B7" t="str">
            <v>16/100
地域</v>
          </cell>
          <cell r="C7" t="str">
            <v>　15人
　　まで</v>
          </cell>
          <cell r="D7" t="str">
            <v>一号</v>
          </cell>
          <cell r="E7" t="str">
            <v>４歳以上児</v>
          </cell>
          <cell r="G7">
            <v>113840</v>
          </cell>
          <cell r="H7">
            <v>121330</v>
          </cell>
          <cell r="I7" t="str">
            <v>＋</v>
          </cell>
          <cell r="J7">
            <v>1120</v>
          </cell>
          <cell r="K7">
            <v>1190</v>
          </cell>
          <cell r="L7" t="str">
            <v>×加算率</v>
          </cell>
          <cell r="M7" t="str">
            <v>＋</v>
          </cell>
          <cell r="N7">
            <v>7420</v>
          </cell>
          <cell r="O7" t="str">
            <v>＋</v>
          </cell>
          <cell r="P7">
            <v>70</v>
          </cell>
          <cell r="Q7" t="str">
            <v>＋</v>
          </cell>
          <cell r="R7">
            <v>7490</v>
          </cell>
          <cell r="S7">
            <v>70</v>
          </cell>
          <cell r="Y7" t="str">
            <v/>
          </cell>
          <cell r="AB7" t="str">
            <v>＋</v>
          </cell>
          <cell r="AC7">
            <v>29970</v>
          </cell>
          <cell r="AD7" t="str">
            <v>＋</v>
          </cell>
          <cell r="AE7">
            <v>290</v>
          </cell>
          <cell r="AF7" t="str">
            <v>＋</v>
          </cell>
          <cell r="AG7">
            <v>3640</v>
          </cell>
          <cell r="AH7" t="str">
            <v>＋</v>
          </cell>
          <cell r="AI7">
            <v>30</v>
          </cell>
          <cell r="AJ7" t="str">
            <v>＋</v>
          </cell>
          <cell r="AK7">
            <v>1360</v>
          </cell>
          <cell r="AL7" t="str">
            <v>＋</v>
          </cell>
          <cell r="AM7">
            <v>10</v>
          </cell>
          <cell r="AN7" t="str">
            <v>＋</v>
          </cell>
          <cell r="AO7">
            <v>26660</v>
          </cell>
          <cell r="AP7" t="str">
            <v>－</v>
          </cell>
          <cell r="AQ7">
            <v>29970</v>
          </cell>
          <cell r="AS7" t="str">
            <v>(⑤～⑭)</v>
          </cell>
        </row>
        <row r="8">
          <cell r="A8" t="str">
            <v>15３歳児</v>
          </cell>
          <cell r="E8" t="str">
            <v>３歳児</v>
          </cell>
          <cell r="G8">
            <v>121330</v>
          </cell>
          <cell r="I8" t="str">
            <v>＋</v>
          </cell>
          <cell r="J8">
            <v>1190</v>
          </cell>
          <cell r="L8" t="str">
            <v>×加算率</v>
          </cell>
          <cell r="Q8" t="str">
            <v>＋</v>
          </cell>
          <cell r="R8">
            <v>7490</v>
          </cell>
          <cell r="S8">
            <v>70</v>
          </cell>
          <cell r="T8" t="str">
            <v>＋</v>
          </cell>
          <cell r="U8">
            <v>52450</v>
          </cell>
          <cell r="V8" t="str">
            <v>＋</v>
          </cell>
          <cell r="W8">
            <v>520</v>
          </cell>
          <cell r="X8" t="str">
            <v>＋</v>
          </cell>
          <cell r="Y8">
            <v>44960</v>
          </cell>
          <cell r="Z8" t="str">
            <v>＋</v>
          </cell>
          <cell r="AA8">
            <v>440</v>
          </cell>
          <cell r="AQ8">
            <v>300</v>
          </cell>
          <cell r="AS8">
            <v>0.63</v>
          </cell>
        </row>
        <row r="9">
          <cell r="A9" t="str">
            <v>25４歳以上児</v>
          </cell>
          <cell r="C9" t="str">
            <v>　16人
　　から
　25人
　　まで</v>
          </cell>
          <cell r="D9" t="str">
            <v>一号</v>
          </cell>
          <cell r="E9" t="str">
            <v>４歳以上児</v>
          </cell>
          <cell r="G9">
            <v>69990</v>
          </cell>
          <cell r="H9">
            <v>77480</v>
          </cell>
          <cell r="I9" t="str">
            <v>＋</v>
          </cell>
          <cell r="J9">
            <v>680</v>
          </cell>
          <cell r="K9">
            <v>750</v>
          </cell>
          <cell r="L9" t="str">
            <v>×加算率</v>
          </cell>
          <cell r="M9" t="str">
            <v>＋</v>
          </cell>
          <cell r="N9">
            <v>4450</v>
          </cell>
          <cell r="O9" t="str">
            <v>＋</v>
          </cell>
          <cell r="P9">
            <v>40</v>
          </cell>
          <cell r="Q9" t="str">
            <v>＋</v>
          </cell>
          <cell r="R9">
            <v>7490</v>
          </cell>
          <cell r="S9">
            <v>70</v>
          </cell>
          <cell r="Y9" t="str">
            <v/>
          </cell>
          <cell r="AB9" t="str">
            <v>＋</v>
          </cell>
          <cell r="AC9">
            <v>17980</v>
          </cell>
          <cell r="AD9" t="str">
            <v>＋</v>
          </cell>
          <cell r="AE9">
            <v>170</v>
          </cell>
          <cell r="AF9" t="str">
            <v>＋</v>
          </cell>
          <cell r="AG9">
            <v>2490</v>
          </cell>
          <cell r="AH9" t="str">
            <v>＋</v>
          </cell>
          <cell r="AI9">
            <v>20</v>
          </cell>
          <cell r="AJ9" t="str">
            <v>＋</v>
          </cell>
          <cell r="AK9">
            <v>810</v>
          </cell>
          <cell r="AL9" t="str">
            <v>＋</v>
          </cell>
          <cell r="AM9">
            <v>8</v>
          </cell>
          <cell r="AN9" t="str">
            <v>＋</v>
          </cell>
          <cell r="AO9">
            <v>16400</v>
          </cell>
          <cell r="AP9" t="str">
            <v>－</v>
          </cell>
          <cell r="AQ9">
            <v>17980</v>
          </cell>
          <cell r="AS9" t="str">
            <v>(⑤～⑭)</v>
          </cell>
        </row>
        <row r="10">
          <cell r="A10" t="str">
            <v>25３歳児</v>
          </cell>
          <cell r="E10" t="str">
            <v>３歳児</v>
          </cell>
          <cell r="G10">
            <v>77480</v>
          </cell>
          <cell r="I10" t="str">
            <v>＋</v>
          </cell>
          <cell r="J10">
            <v>750</v>
          </cell>
          <cell r="L10" t="str">
            <v>×加算率</v>
          </cell>
          <cell r="Q10" t="str">
            <v>＋</v>
          </cell>
          <cell r="R10">
            <v>7490</v>
          </cell>
          <cell r="S10">
            <v>70</v>
          </cell>
          <cell r="T10" t="str">
            <v>＋</v>
          </cell>
          <cell r="U10">
            <v>52450</v>
          </cell>
          <cell r="V10" t="str">
            <v>＋</v>
          </cell>
          <cell r="W10">
            <v>520</v>
          </cell>
          <cell r="X10" t="str">
            <v>＋</v>
          </cell>
          <cell r="Y10">
            <v>44960</v>
          </cell>
          <cell r="Z10" t="str">
            <v>＋</v>
          </cell>
          <cell r="AA10">
            <v>440</v>
          </cell>
          <cell r="AQ10">
            <v>180</v>
          </cell>
          <cell r="AS10">
            <v>0.75</v>
          </cell>
        </row>
        <row r="11">
          <cell r="A11" t="str">
            <v>35４歳以上児</v>
          </cell>
          <cell r="C11" t="str">
            <v>　26人
　　から
　35人
　　まで</v>
          </cell>
          <cell r="D11" t="str">
            <v>一号</v>
          </cell>
          <cell r="E11" t="str">
            <v>４歳以上児</v>
          </cell>
          <cell r="G11">
            <v>51200</v>
          </cell>
          <cell r="H11">
            <v>58690</v>
          </cell>
          <cell r="I11" t="str">
            <v>＋</v>
          </cell>
          <cell r="J11">
            <v>490</v>
          </cell>
          <cell r="K11">
            <v>570</v>
          </cell>
          <cell r="L11" t="str">
            <v>×加算率</v>
          </cell>
          <cell r="M11" t="str">
            <v>＋</v>
          </cell>
          <cell r="N11">
            <v>3180</v>
          </cell>
          <cell r="O11" t="str">
            <v>＋</v>
          </cell>
          <cell r="P11">
            <v>30</v>
          </cell>
          <cell r="Q11" t="str">
            <v>＋</v>
          </cell>
          <cell r="R11">
            <v>7490</v>
          </cell>
          <cell r="S11">
            <v>70</v>
          </cell>
          <cell r="Y11" t="str">
            <v/>
          </cell>
          <cell r="AB11" t="str">
            <v>＋</v>
          </cell>
          <cell r="AC11">
            <v>12840</v>
          </cell>
          <cell r="AD11" t="str">
            <v>＋</v>
          </cell>
          <cell r="AE11">
            <v>120</v>
          </cell>
          <cell r="AF11" t="str">
            <v>＋</v>
          </cell>
          <cell r="AG11">
            <v>2000</v>
          </cell>
          <cell r="AH11" t="str">
            <v>＋</v>
          </cell>
          <cell r="AI11">
            <v>20</v>
          </cell>
          <cell r="AJ11" t="str">
            <v>＋</v>
          </cell>
          <cell r="AK11">
            <v>580</v>
          </cell>
          <cell r="AL11" t="str">
            <v>＋</v>
          </cell>
          <cell r="AM11">
            <v>5</v>
          </cell>
          <cell r="AN11" t="str">
            <v>＋</v>
          </cell>
          <cell r="AO11">
            <v>12000</v>
          </cell>
          <cell r="AP11" t="str">
            <v>－</v>
          </cell>
          <cell r="AQ11">
            <v>12840</v>
          </cell>
          <cell r="AS11" t="str">
            <v>(⑤～⑭)</v>
          </cell>
        </row>
        <row r="12">
          <cell r="A12" t="str">
            <v>35３歳児</v>
          </cell>
          <cell r="E12" t="str">
            <v>３歳児</v>
          </cell>
          <cell r="G12">
            <v>58690</v>
          </cell>
          <cell r="I12" t="str">
            <v>＋</v>
          </cell>
          <cell r="J12">
            <v>570</v>
          </cell>
          <cell r="L12" t="str">
            <v>×加算率</v>
          </cell>
          <cell r="Q12" t="str">
            <v>＋</v>
          </cell>
          <cell r="R12">
            <v>7490</v>
          </cell>
          <cell r="S12">
            <v>70</v>
          </cell>
          <cell r="T12" t="str">
            <v>＋</v>
          </cell>
          <cell r="U12">
            <v>52450</v>
          </cell>
          <cell r="V12" t="str">
            <v>＋</v>
          </cell>
          <cell r="W12">
            <v>520</v>
          </cell>
          <cell r="X12" t="str">
            <v>＋</v>
          </cell>
          <cell r="Y12">
            <v>44960</v>
          </cell>
          <cell r="Z12" t="str">
            <v>＋</v>
          </cell>
          <cell r="AA12">
            <v>440</v>
          </cell>
          <cell r="AQ12">
            <v>120</v>
          </cell>
          <cell r="AS12">
            <v>0.93</v>
          </cell>
        </row>
        <row r="13">
          <cell r="A13" t="str">
            <v>45４歳以上児</v>
          </cell>
          <cell r="C13" t="str">
            <v>　36人
　　から
　45人
　　まで</v>
          </cell>
          <cell r="D13" t="str">
            <v>一号</v>
          </cell>
          <cell r="E13" t="str">
            <v>４歳以上児</v>
          </cell>
          <cell r="G13">
            <v>48880</v>
          </cell>
          <cell r="H13">
            <v>56370</v>
          </cell>
          <cell r="I13" t="str">
            <v>＋</v>
          </cell>
          <cell r="J13">
            <v>470</v>
          </cell>
          <cell r="K13">
            <v>540</v>
          </cell>
          <cell r="L13" t="str">
            <v>×加算率</v>
          </cell>
          <cell r="M13" t="str">
            <v>＋</v>
          </cell>
          <cell r="N13">
            <v>2470</v>
          </cell>
          <cell r="O13" t="str">
            <v>＋</v>
          </cell>
          <cell r="P13">
            <v>20</v>
          </cell>
          <cell r="Q13" t="str">
            <v>＋</v>
          </cell>
          <cell r="R13">
            <v>7490</v>
          </cell>
          <cell r="S13">
            <v>70</v>
          </cell>
          <cell r="Y13" t="str">
            <v/>
          </cell>
          <cell r="AB13" t="str">
            <v>＋</v>
          </cell>
          <cell r="AC13">
            <v>9990</v>
          </cell>
          <cell r="AD13" t="str">
            <v>＋</v>
          </cell>
          <cell r="AE13">
            <v>90</v>
          </cell>
          <cell r="AF13" t="str">
            <v>＋</v>
          </cell>
          <cell r="AG13">
            <v>1730</v>
          </cell>
          <cell r="AH13" t="str">
            <v>＋</v>
          </cell>
          <cell r="AI13">
            <v>10</v>
          </cell>
          <cell r="AJ13" t="str">
            <v>＋</v>
          </cell>
          <cell r="AK13">
            <v>450</v>
          </cell>
          <cell r="AL13" t="str">
            <v>＋</v>
          </cell>
          <cell r="AM13">
            <v>4</v>
          </cell>
          <cell r="AN13" t="str">
            <v>＋</v>
          </cell>
          <cell r="AO13">
            <v>9550</v>
          </cell>
          <cell r="AP13" t="str">
            <v>－</v>
          </cell>
          <cell r="AQ13">
            <v>9990</v>
          </cell>
          <cell r="AS13" t="str">
            <v>(⑤～⑭)</v>
          </cell>
        </row>
        <row r="14">
          <cell r="A14" t="str">
            <v>45３歳児</v>
          </cell>
          <cell r="E14" t="str">
            <v>３歳児</v>
          </cell>
          <cell r="G14">
            <v>56370</v>
          </cell>
          <cell r="I14" t="str">
            <v>＋</v>
          </cell>
          <cell r="J14">
            <v>540</v>
          </cell>
          <cell r="L14" t="str">
            <v>×加算率</v>
          </cell>
          <cell r="Q14" t="str">
            <v>＋</v>
          </cell>
          <cell r="R14">
            <v>7490</v>
          </cell>
          <cell r="S14">
            <v>70</v>
          </cell>
          <cell r="T14" t="str">
            <v>＋</v>
          </cell>
          <cell r="U14">
            <v>52450</v>
          </cell>
          <cell r="V14" t="str">
            <v>＋</v>
          </cell>
          <cell r="W14">
            <v>520</v>
          </cell>
          <cell r="X14" t="str">
            <v>＋</v>
          </cell>
          <cell r="Y14">
            <v>44960</v>
          </cell>
          <cell r="Z14" t="str">
            <v>＋</v>
          </cell>
          <cell r="AA14">
            <v>440</v>
          </cell>
          <cell r="AQ14">
            <v>100</v>
          </cell>
          <cell r="AS14">
            <v>0.98</v>
          </cell>
        </row>
        <row r="15">
          <cell r="A15" t="str">
            <v>60４歳以上児</v>
          </cell>
          <cell r="C15" t="str">
            <v>　46人
　　から
　60人
　　まで</v>
          </cell>
          <cell r="D15" t="str">
            <v>一号</v>
          </cell>
          <cell r="E15" t="str">
            <v>４歳以上児</v>
          </cell>
          <cell r="G15">
            <v>45170</v>
          </cell>
          <cell r="H15">
            <v>52660</v>
          </cell>
          <cell r="I15" t="str">
            <v>＋</v>
          </cell>
          <cell r="J15">
            <v>430</v>
          </cell>
          <cell r="K15">
            <v>510</v>
          </cell>
          <cell r="L15" t="str">
            <v>×加算率</v>
          </cell>
          <cell r="M15" t="str">
            <v>＋</v>
          </cell>
          <cell r="N15">
            <v>1850</v>
          </cell>
          <cell r="O15" t="str">
            <v>＋</v>
          </cell>
          <cell r="P15">
            <v>10</v>
          </cell>
          <cell r="Q15" t="str">
            <v>＋</v>
          </cell>
          <cell r="R15">
            <v>7490</v>
          </cell>
          <cell r="S15">
            <v>70</v>
          </cell>
          <cell r="Y15" t="str">
            <v/>
          </cell>
          <cell r="AB15" t="str">
            <v>＋</v>
          </cell>
          <cell r="AC15">
            <v>7490</v>
          </cell>
          <cell r="AD15" t="str">
            <v>＋</v>
          </cell>
          <cell r="AE15">
            <v>70</v>
          </cell>
          <cell r="AF15" t="str">
            <v>＋</v>
          </cell>
          <cell r="AG15">
            <v>1300</v>
          </cell>
          <cell r="AH15" t="str">
            <v>＋</v>
          </cell>
          <cell r="AI15">
            <v>10</v>
          </cell>
          <cell r="AJ15" t="str">
            <v>＋</v>
          </cell>
          <cell r="AK15">
            <v>340</v>
          </cell>
          <cell r="AL15" t="str">
            <v>＋</v>
          </cell>
          <cell r="AM15">
            <v>3</v>
          </cell>
          <cell r="AN15" t="str">
            <v>＋</v>
          </cell>
          <cell r="AO15">
            <v>7330</v>
          </cell>
          <cell r="AP15" t="str">
            <v>－</v>
          </cell>
          <cell r="AQ15">
            <v>7490</v>
          </cell>
          <cell r="AS15" t="str">
            <v>(⑤～⑭)</v>
          </cell>
        </row>
        <row r="16">
          <cell r="A16" t="str">
            <v>60３歳児</v>
          </cell>
          <cell r="E16" t="str">
            <v>３歳児</v>
          </cell>
          <cell r="G16">
            <v>52660</v>
          </cell>
          <cell r="I16" t="str">
            <v>＋</v>
          </cell>
          <cell r="J16">
            <v>510</v>
          </cell>
          <cell r="L16" t="str">
            <v>×加算率</v>
          </cell>
          <cell r="Q16" t="str">
            <v>＋</v>
          </cell>
          <cell r="R16">
            <v>7490</v>
          </cell>
          <cell r="S16">
            <v>70</v>
          </cell>
          <cell r="T16" t="str">
            <v>＋</v>
          </cell>
          <cell r="U16">
            <v>52450</v>
          </cell>
          <cell r="V16" t="str">
            <v>＋</v>
          </cell>
          <cell r="W16">
            <v>520</v>
          </cell>
          <cell r="X16" t="str">
            <v>＋</v>
          </cell>
          <cell r="Y16">
            <v>44960</v>
          </cell>
          <cell r="Z16" t="str">
            <v>＋</v>
          </cell>
          <cell r="AA16">
            <v>440</v>
          </cell>
          <cell r="AQ16">
            <v>70</v>
          </cell>
          <cell r="AS16">
            <v>0.88</v>
          </cell>
        </row>
        <row r="17">
          <cell r="A17" t="str">
            <v>75４歳以上児</v>
          </cell>
          <cell r="C17" t="str">
            <v>　61人
　　から
　75人
　　まで</v>
          </cell>
          <cell r="D17" t="str">
            <v>一号</v>
          </cell>
          <cell r="E17" t="str">
            <v>４歳以上児</v>
          </cell>
          <cell r="G17">
            <v>40010</v>
          </cell>
          <cell r="H17">
            <v>47500</v>
          </cell>
          <cell r="I17" t="str">
            <v>＋</v>
          </cell>
          <cell r="J17">
            <v>380</v>
          </cell>
          <cell r="K17">
            <v>450</v>
          </cell>
          <cell r="L17" t="str">
            <v>×加算率</v>
          </cell>
          <cell r="M17" t="str">
            <v>＋</v>
          </cell>
          <cell r="N17">
            <v>1480</v>
          </cell>
          <cell r="O17" t="str">
            <v>＋</v>
          </cell>
          <cell r="P17">
            <v>10</v>
          </cell>
          <cell r="Q17" t="str">
            <v>＋</v>
          </cell>
          <cell r="R17">
            <v>7490</v>
          </cell>
          <cell r="S17">
            <v>70</v>
          </cell>
          <cell r="Y17" t="str">
            <v/>
          </cell>
          <cell r="AB17" t="str">
            <v>＋</v>
          </cell>
          <cell r="AC17">
            <v>5990</v>
          </cell>
          <cell r="AD17" t="str">
            <v>＋</v>
          </cell>
          <cell r="AE17">
            <v>50</v>
          </cell>
          <cell r="AF17" t="str">
            <v>＋</v>
          </cell>
          <cell r="AG17">
            <v>1040</v>
          </cell>
          <cell r="AH17" t="str">
            <v>＋</v>
          </cell>
          <cell r="AI17">
            <v>10</v>
          </cell>
          <cell r="AJ17" t="str">
            <v>＋</v>
          </cell>
          <cell r="AK17">
            <v>300</v>
          </cell>
          <cell r="AL17" t="str">
            <v>＋</v>
          </cell>
          <cell r="AM17">
            <v>3</v>
          </cell>
          <cell r="AN17" t="str">
            <v>＋</v>
          </cell>
          <cell r="AO17">
            <v>6000</v>
          </cell>
          <cell r="AP17" t="str">
            <v>－</v>
          </cell>
          <cell r="AQ17">
            <v>5990</v>
          </cell>
          <cell r="AS17" t="str">
            <v>(⑤～⑭)</v>
          </cell>
        </row>
        <row r="18">
          <cell r="A18" t="str">
            <v>75３歳児</v>
          </cell>
          <cell r="E18" t="str">
            <v>３歳児</v>
          </cell>
          <cell r="G18">
            <v>47500</v>
          </cell>
          <cell r="I18" t="str">
            <v>＋</v>
          </cell>
          <cell r="J18">
            <v>450</v>
          </cell>
          <cell r="L18" t="str">
            <v>×加算率</v>
          </cell>
          <cell r="Q18" t="str">
            <v>＋</v>
          </cell>
          <cell r="R18">
            <v>7490</v>
          </cell>
          <cell r="S18">
            <v>70</v>
          </cell>
          <cell r="T18" t="str">
            <v>＋</v>
          </cell>
          <cell r="U18">
            <v>52450</v>
          </cell>
          <cell r="V18" t="str">
            <v>＋</v>
          </cell>
          <cell r="W18">
            <v>520</v>
          </cell>
          <cell r="X18" t="str">
            <v>＋</v>
          </cell>
          <cell r="Y18">
            <v>44960</v>
          </cell>
          <cell r="Z18" t="str">
            <v>＋</v>
          </cell>
          <cell r="AA18">
            <v>440</v>
          </cell>
          <cell r="AQ18">
            <v>60</v>
          </cell>
          <cell r="AS18">
            <v>0.91</v>
          </cell>
        </row>
        <row r="19">
          <cell r="A19" t="str">
            <v>90４歳以上児</v>
          </cell>
          <cell r="C19" t="str">
            <v>　76人
　　から
　90人
　　まで</v>
          </cell>
          <cell r="D19" t="str">
            <v>一号</v>
          </cell>
          <cell r="E19" t="str">
            <v>４歳以上児</v>
          </cell>
          <cell r="G19">
            <v>36530</v>
          </cell>
          <cell r="H19">
            <v>44020</v>
          </cell>
          <cell r="I19" t="str">
            <v>＋</v>
          </cell>
          <cell r="J19">
            <v>340</v>
          </cell>
          <cell r="K19">
            <v>420</v>
          </cell>
          <cell r="L19" t="str">
            <v>×加算率</v>
          </cell>
          <cell r="M19" t="str">
            <v>＋</v>
          </cell>
          <cell r="N19">
            <v>1230</v>
          </cell>
          <cell r="O19" t="str">
            <v>＋</v>
          </cell>
          <cell r="P19">
            <v>10</v>
          </cell>
          <cell r="Q19" t="str">
            <v>＋</v>
          </cell>
          <cell r="R19">
            <v>7490</v>
          </cell>
          <cell r="S19">
            <v>70</v>
          </cell>
          <cell r="Y19" t="str">
            <v/>
          </cell>
          <cell r="AB19" t="str">
            <v>＋</v>
          </cell>
          <cell r="AC19">
            <v>4990</v>
          </cell>
          <cell r="AD19" t="str">
            <v>＋</v>
          </cell>
          <cell r="AE19">
            <v>40</v>
          </cell>
          <cell r="AF19" t="str">
            <v>＋</v>
          </cell>
          <cell r="AG19">
            <v>860</v>
          </cell>
          <cell r="AH19" t="str">
            <v>＋</v>
          </cell>
          <cell r="AI19">
            <v>8</v>
          </cell>
          <cell r="AJ19" t="str">
            <v>＋</v>
          </cell>
          <cell r="AK19">
            <v>270</v>
          </cell>
          <cell r="AL19" t="str">
            <v>＋</v>
          </cell>
          <cell r="AM19">
            <v>2</v>
          </cell>
          <cell r="AN19" t="str">
            <v>＋</v>
          </cell>
          <cell r="AO19">
            <v>5110</v>
          </cell>
          <cell r="AP19" t="str">
            <v>－</v>
          </cell>
          <cell r="AQ19">
            <v>4990</v>
          </cell>
          <cell r="AS19" t="str">
            <v>(⑤～⑭)</v>
          </cell>
        </row>
        <row r="20">
          <cell r="A20" t="str">
            <v>90３歳児</v>
          </cell>
          <cell r="E20" t="str">
            <v>３歳児</v>
          </cell>
          <cell r="G20">
            <v>44020</v>
          </cell>
          <cell r="I20" t="str">
            <v>＋</v>
          </cell>
          <cell r="J20">
            <v>420</v>
          </cell>
          <cell r="L20" t="str">
            <v>×加算率</v>
          </cell>
          <cell r="Q20" t="str">
            <v>＋</v>
          </cell>
          <cell r="R20">
            <v>7490</v>
          </cell>
          <cell r="S20">
            <v>70</v>
          </cell>
          <cell r="T20" t="str">
            <v>＋</v>
          </cell>
          <cell r="U20">
            <v>52450</v>
          </cell>
          <cell r="V20" t="str">
            <v>＋</v>
          </cell>
          <cell r="W20">
            <v>520</v>
          </cell>
          <cell r="X20" t="str">
            <v>＋</v>
          </cell>
          <cell r="Y20">
            <v>44960</v>
          </cell>
          <cell r="Z20" t="str">
            <v>＋</v>
          </cell>
          <cell r="AA20">
            <v>440</v>
          </cell>
          <cell r="AQ20">
            <v>50</v>
          </cell>
          <cell r="AS20">
            <v>0.89</v>
          </cell>
        </row>
        <row r="21">
          <cell r="A21" t="str">
            <v>105４歳以上児</v>
          </cell>
          <cell r="C21" t="str">
            <v>　91人
　　から
　105人
　　まで</v>
          </cell>
          <cell r="D21" t="str">
            <v>一号</v>
          </cell>
          <cell r="E21" t="str">
            <v>４歳以上児</v>
          </cell>
          <cell r="G21">
            <v>34790</v>
          </cell>
          <cell r="H21">
            <v>42280</v>
          </cell>
          <cell r="I21" t="str">
            <v>＋</v>
          </cell>
          <cell r="J21">
            <v>330</v>
          </cell>
          <cell r="K21">
            <v>400</v>
          </cell>
          <cell r="L21" t="str">
            <v>×加算率</v>
          </cell>
          <cell r="M21" t="str">
            <v>＋</v>
          </cell>
          <cell r="N21">
            <v>1060</v>
          </cell>
          <cell r="O21" t="str">
            <v>＋</v>
          </cell>
          <cell r="P21">
            <v>10</v>
          </cell>
          <cell r="Q21" t="str">
            <v>＋</v>
          </cell>
          <cell r="R21">
            <v>7490</v>
          </cell>
          <cell r="S21">
            <v>70</v>
          </cell>
          <cell r="Y21" t="str">
            <v/>
          </cell>
          <cell r="AB21" t="str">
            <v>＋</v>
          </cell>
          <cell r="AC21">
            <v>4280</v>
          </cell>
          <cell r="AD21" t="str">
            <v>＋</v>
          </cell>
          <cell r="AE21">
            <v>40</v>
          </cell>
          <cell r="AF21" t="str">
            <v>＋</v>
          </cell>
          <cell r="AG21">
            <v>740</v>
          </cell>
          <cell r="AH21" t="str">
            <v>＋</v>
          </cell>
          <cell r="AI21">
            <v>7</v>
          </cell>
          <cell r="AJ21" t="str">
            <v>＋</v>
          </cell>
          <cell r="AK21">
            <v>250</v>
          </cell>
          <cell r="AL21" t="str">
            <v>＋</v>
          </cell>
          <cell r="AM21">
            <v>2</v>
          </cell>
          <cell r="AN21" t="str">
            <v>＋</v>
          </cell>
          <cell r="AO21">
            <v>4570</v>
          </cell>
          <cell r="AP21" t="str">
            <v>－</v>
          </cell>
          <cell r="AQ21">
            <v>4280</v>
          </cell>
          <cell r="AS21" t="str">
            <v>(⑤～⑭)</v>
          </cell>
        </row>
        <row r="22">
          <cell r="A22" t="str">
            <v>105３歳児</v>
          </cell>
          <cell r="E22" t="str">
            <v>３歳児</v>
          </cell>
          <cell r="G22">
            <v>42280</v>
          </cell>
          <cell r="I22" t="str">
            <v>＋</v>
          </cell>
          <cell r="J22">
            <v>400</v>
          </cell>
          <cell r="L22" t="str">
            <v>×加算率</v>
          </cell>
          <cell r="Q22" t="str">
            <v>＋</v>
          </cell>
          <cell r="R22">
            <v>7490</v>
          </cell>
          <cell r="S22">
            <v>70</v>
          </cell>
          <cell r="T22" t="str">
            <v>＋</v>
          </cell>
          <cell r="U22">
            <v>52450</v>
          </cell>
          <cell r="V22" t="str">
            <v>＋</v>
          </cell>
          <cell r="W22">
            <v>520</v>
          </cell>
          <cell r="X22" t="str">
            <v>＋</v>
          </cell>
          <cell r="Y22">
            <v>44960</v>
          </cell>
          <cell r="Z22" t="str">
            <v>＋</v>
          </cell>
          <cell r="AA22">
            <v>440</v>
          </cell>
          <cell r="AQ22">
            <v>40</v>
          </cell>
          <cell r="AS22">
            <v>0.91</v>
          </cell>
        </row>
        <row r="23">
          <cell r="A23" t="str">
            <v>120４歳以上児</v>
          </cell>
          <cell r="C23" t="str">
            <v>　106人
　　から
　120人
　　まで</v>
          </cell>
          <cell r="D23" t="str">
            <v>一号</v>
          </cell>
          <cell r="E23" t="str">
            <v>４歳以上児</v>
          </cell>
          <cell r="G23">
            <v>32860</v>
          </cell>
          <cell r="H23">
            <v>40350</v>
          </cell>
          <cell r="I23" t="str">
            <v>＋</v>
          </cell>
          <cell r="J23">
            <v>310</v>
          </cell>
          <cell r="K23">
            <v>380</v>
          </cell>
          <cell r="L23" t="str">
            <v>×加算率</v>
          </cell>
          <cell r="M23" t="str">
            <v>＋</v>
          </cell>
          <cell r="N23">
            <v>920</v>
          </cell>
          <cell r="O23" t="str">
            <v>＋</v>
          </cell>
          <cell r="P23">
            <v>9</v>
          </cell>
          <cell r="Q23" t="str">
            <v>＋</v>
          </cell>
          <cell r="R23">
            <v>7490</v>
          </cell>
          <cell r="S23">
            <v>70</v>
          </cell>
          <cell r="Y23" t="str">
            <v/>
          </cell>
          <cell r="AB23" t="str">
            <v>＋</v>
          </cell>
          <cell r="AC23">
            <v>3740</v>
          </cell>
          <cell r="AD23" t="str">
            <v>＋</v>
          </cell>
          <cell r="AE23">
            <v>30</v>
          </cell>
          <cell r="AF23" t="str">
            <v>＋</v>
          </cell>
          <cell r="AG23">
            <v>650</v>
          </cell>
          <cell r="AH23" t="str">
            <v>＋</v>
          </cell>
          <cell r="AI23">
            <v>6</v>
          </cell>
          <cell r="AJ23" t="str">
            <v>＋</v>
          </cell>
          <cell r="AK23">
            <v>230</v>
          </cell>
          <cell r="AL23" t="str">
            <v>＋</v>
          </cell>
          <cell r="AM23">
            <v>2</v>
          </cell>
          <cell r="AN23" t="str">
            <v>＋</v>
          </cell>
          <cell r="AO23">
            <v>4160</v>
          </cell>
          <cell r="AP23" t="str">
            <v>－</v>
          </cell>
          <cell r="AQ23">
            <v>3740</v>
          </cell>
          <cell r="AS23" t="str">
            <v>(⑤～⑭)</v>
          </cell>
        </row>
        <row r="24">
          <cell r="A24" t="str">
            <v>120３歳児</v>
          </cell>
          <cell r="E24" t="str">
            <v>３歳児</v>
          </cell>
          <cell r="G24">
            <v>40350</v>
          </cell>
          <cell r="I24" t="str">
            <v>＋</v>
          </cell>
          <cell r="J24">
            <v>380</v>
          </cell>
          <cell r="L24" t="str">
            <v>×加算率</v>
          </cell>
          <cell r="Q24" t="str">
            <v>＋</v>
          </cell>
          <cell r="R24">
            <v>7490</v>
          </cell>
          <cell r="S24">
            <v>70</v>
          </cell>
          <cell r="T24" t="str">
            <v>＋</v>
          </cell>
          <cell r="U24">
            <v>52450</v>
          </cell>
          <cell r="V24" t="str">
            <v>＋</v>
          </cell>
          <cell r="W24">
            <v>520</v>
          </cell>
          <cell r="X24" t="str">
            <v>＋</v>
          </cell>
          <cell r="Y24">
            <v>44960</v>
          </cell>
          <cell r="Z24" t="str">
            <v>＋</v>
          </cell>
          <cell r="AA24">
            <v>440</v>
          </cell>
          <cell r="AQ24">
            <v>30</v>
          </cell>
          <cell r="AS24">
            <v>0.93</v>
          </cell>
        </row>
        <row r="25">
          <cell r="A25" t="str">
            <v>135４歳以上児</v>
          </cell>
          <cell r="C25" t="str">
            <v>　121人
　　から
　135人
　　まで</v>
          </cell>
          <cell r="D25" t="str">
            <v>一号</v>
          </cell>
          <cell r="E25" t="str">
            <v>４歳以上児</v>
          </cell>
          <cell r="G25">
            <v>31980</v>
          </cell>
          <cell r="H25">
            <v>39470</v>
          </cell>
          <cell r="I25" t="str">
            <v>＋</v>
          </cell>
          <cell r="J25">
            <v>300</v>
          </cell>
          <cell r="K25">
            <v>370</v>
          </cell>
          <cell r="L25" t="str">
            <v>×加算率</v>
          </cell>
          <cell r="M25" t="str">
            <v>＋</v>
          </cell>
          <cell r="N25">
            <v>820</v>
          </cell>
          <cell r="O25" t="str">
            <v>＋</v>
          </cell>
          <cell r="P25">
            <v>8</v>
          </cell>
          <cell r="Q25" t="str">
            <v>＋</v>
          </cell>
          <cell r="R25">
            <v>7490</v>
          </cell>
          <cell r="S25">
            <v>70</v>
          </cell>
          <cell r="Y25" t="str">
            <v/>
          </cell>
          <cell r="AB25" t="str">
            <v>＋</v>
          </cell>
          <cell r="AC25">
            <v>3330</v>
          </cell>
          <cell r="AD25" t="str">
            <v>＋</v>
          </cell>
          <cell r="AE25">
            <v>30</v>
          </cell>
          <cell r="AF25" t="str">
            <v>＋</v>
          </cell>
          <cell r="AG25">
            <v>570</v>
          </cell>
          <cell r="AH25" t="str">
            <v>＋</v>
          </cell>
          <cell r="AI25">
            <v>5</v>
          </cell>
          <cell r="AJ25" t="str">
            <v>＋</v>
          </cell>
          <cell r="AK25">
            <v>220</v>
          </cell>
          <cell r="AL25" t="str">
            <v>＋</v>
          </cell>
          <cell r="AM25">
            <v>2</v>
          </cell>
          <cell r="AN25" t="str">
            <v>＋</v>
          </cell>
          <cell r="AO25">
            <v>3850</v>
          </cell>
          <cell r="AP25" t="str">
            <v>－</v>
          </cell>
          <cell r="AQ25">
            <v>3330</v>
          </cell>
          <cell r="AS25" t="str">
            <v>(⑤～⑭)</v>
          </cell>
        </row>
        <row r="26">
          <cell r="A26" t="str">
            <v>135３歳児</v>
          </cell>
          <cell r="E26" t="str">
            <v>３歳児</v>
          </cell>
          <cell r="G26">
            <v>39470</v>
          </cell>
          <cell r="I26" t="str">
            <v>＋</v>
          </cell>
          <cell r="J26">
            <v>370</v>
          </cell>
          <cell r="L26" t="str">
            <v>×加算率</v>
          </cell>
          <cell r="Q26" t="str">
            <v>＋</v>
          </cell>
          <cell r="R26">
            <v>7490</v>
          </cell>
          <cell r="S26">
            <v>70</v>
          </cell>
          <cell r="T26" t="str">
            <v>＋</v>
          </cell>
          <cell r="U26">
            <v>52450</v>
          </cell>
          <cell r="V26" t="str">
            <v>＋</v>
          </cell>
          <cell r="W26">
            <v>520</v>
          </cell>
          <cell r="X26" t="str">
            <v>＋</v>
          </cell>
          <cell r="Y26">
            <v>44960</v>
          </cell>
          <cell r="Z26" t="str">
            <v>＋</v>
          </cell>
          <cell r="AA26">
            <v>440</v>
          </cell>
          <cell r="AQ26">
            <v>30</v>
          </cell>
          <cell r="AS26">
            <v>0.93</v>
          </cell>
        </row>
        <row r="27">
          <cell r="A27" t="str">
            <v>150４歳以上児</v>
          </cell>
          <cell r="C27" t="str">
            <v>　136人
　　から
　150人
　　まで</v>
          </cell>
          <cell r="D27" t="str">
            <v>一号</v>
          </cell>
          <cell r="E27" t="str">
            <v>４歳以上児</v>
          </cell>
          <cell r="G27">
            <v>30720</v>
          </cell>
          <cell r="H27">
            <v>38210</v>
          </cell>
          <cell r="I27" t="str">
            <v>＋</v>
          </cell>
          <cell r="J27">
            <v>290</v>
          </cell>
          <cell r="K27">
            <v>360</v>
          </cell>
          <cell r="L27" t="str">
            <v>×加算率</v>
          </cell>
          <cell r="M27" t="str">
            <v>＋</v>
          </cell>
          <cell r="N27">
            <v>740</v>
          </cell>
          <cell r="O27" t="str">
            <v>＋</v>
          </cell>
          <cell r="P27">
            <v>7</v>
          </cell>
          <cell r="Q27" t="str">
            <v>＋</v>
          </cell>
          <cell r="R27">
            <v>7490</v>
          </cell>
          <cell r="S27">
            <v>70</v>
          </cell>
          <cell r="Y27" t="str">
            <v/>
          </cell>
          <cell r="AB27" t="str">
            <v>＋</v>
          </cell>
          <cell r="AC27">
            <v>2990</v>
          </cell>
          <cell r="AD27" t="str">
            <v>＋</v>
          </cell>
          <cell r="AE27">
            <v>20</v>
          </cell>
          <cell r="AF27" t="str">
            <v>＋</v>
          </cell>
          <cell r="AG27">
            <v>520</v>
          </cell>
          <cell r="AH27" t="str">
            <v>＋</v>
          </cell>
          <cell r="AI27">
            <v>5</v>
          </cell>
          <cell r="AJ27" t="str">
            <v>＋</v>
          </cell>
          <cell r="AK27">
            <v>210</v>
          </cell>
          <cell r="AL27" t="str">
            <v>＋</v>
          </cell>
          <cell r="AM27">
            <v>2</v>
          </cell>
          <cell r="AN27" t="str">
            <v>＋</v>
          </cell>
          <cell r="AO27">
            <v>3600</v>
          </cell>
          <cell r="AP27" t="str">
            <v>－</v>
          </cell>
          <cell r="AQ27">
            <v>2990</v>
          </cell>
          <cell r="AS27" t="str">
            <v>(⑤～⑭)</v>
          </cell>
        </row>
        <row r="28">
          <cell r="A28" t="str">
            <v>150３歳児</v>
          </cell>
          <cell r="E28" t="str">
            <v>３歳児</v>
          </cell>
          <cell r="G28">
            <v>38210</v>
          </cell>
          <cell r="I28" t="str">
            <v>＋</v>
          </cell>
          <cell r="J28">
            <v>360</v>
          </cell>
          <cell r="L28" t="str">
            <v>×加算率</v>
          </cell>
          <cell r="Q28" t="str">
            <v>＋</v>
          </cell>
          <cell r="R28">
            <v>7490</v>
          </cell>
          <cell r="S28">
            <v>70</v>
          </cell>
          <cell r="T28" t="str">
            <v>＋</v>
          </cell>
          <cell r="U28">
            <v>52450</v>
          </cell>
          <cell r="V28" t="str">
            <v>＋</v>
          </cell>
          <cell r="W28">
            <v>520</v>
          </cell>
          <cell r="X28" t="str">
            <v>＋</v>
          </cell>
          <cell r="Y28">
            <v>44960</v>
          </cell>
          <cell r="Z28" t="str">
            <v>＋</v>
          </cell>
          <cell r="AA28">
            <v>440</v>
          </cell>
          <cell r="AQ28">
            <v>30</v>
          </cell>
          <cell r="AS28">
            <v>0.97</v>
          </cell>
        </row>
        <row r="29">
          <cell r="A29" t="str">
            <v>180４歳以上児</v>
          </cell>
          <cell r="C29" t="str">
            <v>　151人
　　から
　180人
　　まで</v>
          </cell>
          <cell r="D29" t="str">
            <v>一号</v>
          </cell>
          <cell r="E29" t="str">
            <v>４歳以上児</v>
          </cell>
          <cell r="G29">
            <v>28800</v>
          </cell>
          <cell r="H29">
            <v>36290</v>
          </cell>
          <cell r="I29" t="str">
            <v>＋</v>
          </cell>
          <cell r="J29">
            <v>270</v>
          </cell>
          <cell r="K29">
            <v>340</v>
          </cell>
          <cell r="L29" t="str">
            <v>×加算率</v>
          </cell>
          <cell r="M29" t="str">
            <v>＋</v>
          </cell>
          <cell r="N29">
            <v>610</v>
          </cell>
          <cell r="O29" t="str">
            <v>＋</v>
          </cell>
          <cell r="P29">
            <v>6</v>
          </cell>
          <cell r="Q29" t="str">
            <v>＋</v>
          </cell>
          <cell r="R29">
            <v>7490</v>
          </cell>
          <cell r="S29">
            <v>70</v>
          </cell>
          <cell r="Y29" t="str">
            <v/>
          </cell>
          <cell r="AB29" t="str">
            <v>＋</v>
          </cell>
          <cell r="AC29">
            <v>2490</v>
          </cell>
          <cell r="AD29" t="str">
            <v>＋</v>
          </cell>
          <cell r="AE29">
            <v>20</v>
          </cell>
          <cell r="AF29" t="str">
            <v>＋</v>
          </cell>
          <cell r="AG29">
            <v>500</v>
          </cell>
          <cell r="AH29" t="str">
            <v>＋</v>
          </cell>
          <cell r="AI29">
            <v>5</v>
          </cell>
          <cell r="AJ29" t="str">
            <v>＋</v>
          </cell>
          <cell r="AK29">
            <v>190</v>
          </cell>
          <cell r="AL29" t="str">
            <v>＋</v>
          </cell>
          <cell r="AM29">
            <v>1</v>
          </cell>
          <cell r="AN29" t="str">
            <v>＋</v>
          </cell>
          <cell r="AO29">
            <v>3110</v>
          </cell>
          <cell r="AP29" t="str">
            <v>－</v>
          </cell>
          <cell r="AQ29">
            <v>2490</v>
          </cell>
          <cell r="AS29" t="str">
            <v>(⑤～⑭)</v>
          </cell>
        </row>
        <row r="30">
          <cell r="A30" t="str">
            <v>180３歳児</v>
          </cell>
          <cell r="E30" t="str">
            <v>３歳児</v>
          </cell>
          <cell r="G30">
            <v>36290</v>
          </cell>
          <cell r="I30" t="str">
            <v>＋</v>
          </cell>
          <cell r="J30">
            <v>340</v>
          </cell>
          <cell r="L30" t="str">
            <v>×加算率</v>
          </cell>
          <cell r="Q30" t="str">
            <v>＋</v>
          </cell>
          <cell r="R30">
            <v>7490</v>
          </cell>
          <cell r="S30">
            <v>70</v>
          </cell>
          <cell r="T30" t="str">
            <v>＋</v>
          </cell>
          <cell r="U30">
            <v>52450</v>
          </cell>
          <cell r="V30" t="str">
            <v>＋</v>
          </cell>
          <cell r="W30">
            <v>520</v>
          </cell>
          <cell r="X30" t="str">
            <v>＋</v>
          </cell>
          <cell r="Y30">
            <v>44960</v>
          </cell>
          <cell r="Z30" t="str">
            <v>＋</v>
          </cell>
          <cell r="AA30">
            <v>440</v>
          </cell>
          <cell r="AQ30">
            <v>20</v>
          </cell>
          <cell r="AS30">
            <v>0.91</v>
          </cell>
        </row>
        <row r="31">
          <cell r="A31" t="str">
            <v>210４歳以上児</v>
          </cell>
          <cell r="C31" t="str">
            <v>　181人
　　から
　210人
　　まで</v>
          </cell>
          <cell r="D31" t="str">
            <v>一号</v>
          </cell>
          <cell r="E31" t="str">
            <v>４歳以上児</v>
          </cell>
          <cell r="G31">
            <v>27420</v>
          </cell>
          <cell r="H31">
            <v>34910</v>
          </cell>
          <cell r="I31" t="str">
            <v>＋</v>
          </cell>
          <cell r="J31">
            <v>250</v>
          </cell>
          <cell r="K31">
            <v>330</v>
          </cell>
          <cell r="L31" t="str">
            <v>×加算率</v>
          </cell>
          <cell r="M31" t="str">
            <v>＋</v>
          </cell>
          <cell r="N31">
            <v>530</v>
          </cell>
          <cell r="O31" t="str">
            <v>＋</v>
          </cell>
          <cell r="P31">
            <v>5</v>
          </cell>
          <cell r="Q31" t="str">
            <v>＋</v>
          </cell>
          <cell r="R31">
            <v>7490</v>
          </cell>
          <cell r="S31">
            <v>70</v>
          </cell>
          <cell r="Y31" t="str">
            <v/>
          </cell>
          <cell r="AB31" t="str">
            <v>＋</v>
          </cell>
          <cell r="AC31">
            <v>2140</v>
          </cell>
          <cell r="AD31" t="str">
            <v>＋</v>
          </cell>
          <cell r="AE31">
            <v>20</v>
          </cell>
          <cell r="AF31" t="str">
            <v>＋</v>
          </cell>
          <cell r="AG31">
            <v>500</v>
          </cell>
          <cell r="AH31" t="str">
            <v>＋</v>
          </cell>
          <cell r="AI31">
            <v>5</v>
          </cell>
          <cell r="AJ31" t="str">
            <v>＋</v>
          </cell>
          <cell r="AK31">
            <v>170</v>
          </cell>
          <cell r="AL31" t="str">
            <v>＋</v>
          </cell>
          <cell r="AM31">
            <v>1</v>
          </cell>
          <cell r="AN31" t="str">
            <v>＋</v>
          </cell>
          <cell r="AO31">
            <v>2760</v>
          </cell>
          <cell r="AP31" t="str">
            <v>－</v>
          </cell>
          <cell r="AQ31">
            <v>2140</v>
          </cell>
          <cell r="AS31" t="str">
            <v>(⑤～⑭)</v>
          </cell>
        </row>
        <row r="32">
          <cell r="A32" t="str">
            <v>210３歳児</v>
          </cell>
          <cell r="E32" t="str">
            <v>３歳児</v>
          </cell>
          <cell r="G32">
            <v>34910</v>
          </cell>
          <cell r="I32" t="str">
            <v>＋</v>
          </cell>
          <cell r="J32">
            <v>330</v>
          </cell>
          <cell r="L32" t="str">
            <v>×加算率</v>
          </cell>
          <cell r="Q32" t="str">
            <v>＋</v>
          </cell>
          <cell r="R32">
            <v>7490</v>
          </cell>
          <cell r="S32">
            <v>70</v>
          </cell>
          <cell r="T32" t="str">
            <v>＋</v>
          </cell>
          <cell r="U32">
            <v>52450</v>
          </cell>
          <cell r="V32" t="str">
            <v>＋</v>
          </cell>
          <cell r="W32">
            <v>520</v>
          </cell>
          <cell r="X32" t="str">
            <v>＋</v>
          </cell>
          <cell r="Y32">
            <v>44960</v>
          </cell>
          <cell r="Z32" t="str">
            <v>＋</v>
          </cell>
          <cell r="AA32">
            <v>440</v>
          </cell>
          <cell r="AQ32">
            <v>20</v>
          </cell>
          <cell r="AS32">
            <v>0.94</v>
          </cell>
        </row>
        <row r="33">
          <cell r="A33" t="str">
            <v>240４歳以上児</v>
          </cell>
          <cell r="C33" t="str">
            <v>　211人
　　から
　240人
　　まで</v>
          </cell>
          <cell r="D33" t="str">
            <v>一号</v>
          </cell>
          <cell r="E33" t="str">
            <v>４歳以上児</v>
          </cell>
          <cell r="G33">
            <v>26400</v>
          </cell>
          <cell r="H33">
            <v>33890</v>
          </cell>
          <cell r="I33" t="str">
            <v>＋</v>
          </cell>
          <cell r="J33">
            <v>240</v>
          </cell>
          <cell r="K33">
            <v>320</v>
          </cell>
          <cell r="L33" t="str">
            <v>×加算率</v>
          </cell>
          <cell r="M33" t="str">
            <v>＋</v>
          </cell>
          <cell r="N33">
            <v>460</v>
          </cell>
          <cell r="O33" t="str">
            <v>＋</v>
          </cell>
          <cell r="P33">
            <v>4</v>
          </cell>
          <cell r="Q33" t="str">
            <v>＋</v>
          </cell>
          <cell r="R33">
            <v>7490</v>
          </cell>
          <cell r="S33">
            <v>70</v>
          </cell>
          <cell r="Y33" t="str">
            <v/>
          </cell>
          <cell r="AB33" t="str">
            <v>＋</v>
          </cell>
          <cell r="AC33">
            <v>1870</v>
          </cell>
          <cell r="AD33" t="str">
            <v>＋</v>
          </cell>
          <cell r="AE33">
            <v>10</v>
          </cell>
          <cell r="AF33" t="str">
            <v>＋</v>
          </cell>
          <cell r="AG33">
            <v>500</v>
          </cell>
          <cell r="AH33" t="str">
            <v>＋</v>
          </cell>
          <cell r="AI33">
            <v>5</v>
          </cell>
          <cell r="AJ33" t="str">
            <v>＋</v>
          </cell>
          <cell r="AK33">
            <v>170</v>
          </cell>
          <cell r="AL33" t="str">
            <v>＋</v>
          </cell>
          <cell r="AM33">
            <v>1</v>
          </cell>
          <cell r="AN33" t="str">
            <v>＋</v>
          </cell>
          <cell r="AO33">
            <v>2500</v>
          </cell>
          <cell r="AP33" t="str">
            <v>－</v>
          </cell>
          <cell r="AQ33">
            <v>1870</v>
          </cell>
          <cell r="AS33" t="str">
            <v>(⑤～⑭)</v>
          </cell>
        </row>
        <row r="34">
          <cell r="A34" t="str">
            <v>240３歳児</v>
          </cell>
          <cell r="E34" t="str">
            <v>３歳児</v>
          </cell>
          <cell r="G34">
            <v>33890</v>
          </cell>
          <cell r="I34" t="str">
            <v>＋</v>
          </cell>
          <cell r="J34">
            <v>320</v>
          </cell>
          <cell r="L34" t="str">
            <v>×加算率</v>
          </cell>
          <cell r="Q34" t="str">
            <v>＋</v>
          </cell>
          <cell r="R34">
            <v>7490</v>
          </cell>
          <cell r="S34">
            <v>70</v>
          </cell>
          <cell r="T34" t="str">
            <v>＋</v>
          </cell>
          <cell r="U34">
            <v>52450</v>
          </cell>
          <cell r="V34" t="str">
            <v>＋</v>
          </cell>
          <cell r="W34">
            <v>520</v>
          </cell>
          <cell r="X34" t="str">
            <v>＋</v>
          </cell>
          <cell r="Y34">
            <v>44960</v>
          </cell>
          <cell r="Z34" t="str">
            <v>＋</v>
          </cell>
          <cell r="AA34">
            <v>440</v>
          </cell>
          <cell r="AQ34">
            <v>10</v>
          </cell>
          <cell r="AS34">
            <v>0.98</v>
          </cell>
        </row>
        <row r="35">
          <cell r="A35" t="str">
            <v>270４歳以上児</v>
          </cell>
          <cell r="C35" t="str">
            <v>　241人
　　から
　270人
　　まで</v>
          </cell>
          <cell r="D35" t="str">
            <v>一号</v>
          </cell>
          <cell r="E35" t="str">
            <v>４歳以上児</v>
          </cell>
          <cell r="G35">
            <v>25610</v>
          </cell>
          <cell r="H35">
            <v>33100</v>
          </cell>
          <cell r="I35" t="str">
            <v>＋</v>
          </cell>
          <cell r="J35">
            <v>230</v>
          </cell>
          <cell r="K35">
            <v>310</v>
          </cell>
          <cell r="L35" t="str">
            <v>×加算率</v>
          </cell>
          <cell r="M35" t="str">
            <v>＋</v>
          </cell>
          <cell r="N35">
            <v>410</v>
          </cell>
          <cell r="O35" t="str">
            <v>＋</v>
          </cell>
          <cell r="P35">
            <v>4</v>
          </cell>
          <cell r="Q35" t="str">
            <v>＋</v>
          </cell>
          <cell r="R35">
            <v>7490</v>
          </cell>
          <cell r="S35">
            <v>70</v>
          </cell>
          <cell r="Y35" t="str">
            <v/>
          </cell>
          <cell r="AB35" t="str">
            <v>＋</v>
          </cell>
          <cell r="AC35">
            <v>1660</v>
          </cell>
          <cell r="AD35" t="str">
            <v>＋</v>
          </cell>
          <cell r="AE35">
            <v>10</v>
          </cell>
          <cell r="AF35" t="str">
            <v>＋</v>
          </cell>
          <cell r="AG35">
            <v>500</v>
          </cell>
          <cell r="AH35" t="str">
            <v>＋</v>
          </cell>
          <cell r="AI35">
            <v>5</v>
          </cell>
          <cell r="AJ35" t="str">
            <v>＋</v>
          </cell>
          <cell r="AK35">
            <v>150</v>
          </cell>
          <cell r="AL35" t="str">
            <v>＋</v>
          </cell>
          <cell r="AM35">
            <v>1</v>
          </cell>
          <cell r="AN35" t="str">
            <v>＋</v>
          </cell>
          <cell r="AO35">
            <v>2400</v>
          </cell>
          <cell r="AP35" t="str">
            <v>－</v>
          </cell>
          <cell r="AQ35">
            <v>1660</v>
          </cell>
          <cell r="AS35" t="str">
            <v>(⑤～⑭)</v>
          </cell>
        </row>
        <row r="36">
          <cell r="A36" t="str">
            <v>270３歳児</v>
          </cell>
          <cell r="E36" t="str">
            <v>３歳児</v>
          </cell>
          <cell r="G36">
            <v>33100</v>
          </cell>
          <cell r="I36" t="str">
            <v>＋</v>
          </cell>
          <cell r="J36">
            <v>310</v>
          </cell>
          <cell r="L36" t="str">
            <v>×加算率</v>
          </cell>
          <cell r="Q36" t="str">
            <v>＋</v>
          </cell>
          <cell r="R36">
            <v>7490</v>
          </cell>
          <cell r="S36">
            <v>70</v>
          </cell>
          <cell r="T36" t="str">
            <v>＋</v>
          </cell>
          <cell r="U36">
            <v>52450</v>
          </cell>
          <cell r="V36" t="str">
            <v>＋</v>
          </cell>
          <cell r="W36">
            <v>520</v>
          </cell>
          <cell r="X36" t="str">
            <v>＋</v>
          </cell>
          <cell r="Y36">
            <v>44960</v>
          </cell>
          <cell r="Z36" t="str">
            <v>＋</v>
          </cell>
          <cell r="AA36">
            <v>440</v>
          </cell>
          <cell r="AQ36">
            <v>10</v>
          </cell>
          <cell r="AS36">
            <v>0.97</v>
          </cell>
        </row>
        <row r="37">
          <cell r="A37" t="str">
            <v>300４歳以上児</v>
          </cell>
          <cell r="C37" t="str">
            <v>　271人
　　から
　300人
　　まで</v>
          </cell>
          <cell r="D37" t="str">
            <v>一号</v>
          </cell>
          <cell r="E37" t="str">
            <v>４歳以上児</v>
          </cell>
          <cell r="G37">
            <v>24970</v>
          </cell>
          <cell r="H37">
            <v>32460</v>
          </cell>
          <cell r="I37" t="str">
            <v>＋</v>
          </cell>
          <cell r="J37">
            <v>230</v>
          </cell>
          <cell r="K37">
            <v>300</v>
          </cell>
          <cell r="L37" t="str">
            <v>×加算率</v>
          </cell>
          <cell r="M37" t="str">
            <v>＋</v>
          </cell>
          <cell r="N37">
            <v>370</v>
          </cell>
          <cell r="O37" t="str">
            <v>＋</v>
          </cell>
          <cell r="P37">
            <v>3</v>
          </cell>
          <cell r="Q37" t="str">
            <v>＋</v>
          </cell>
          <cell r="R37">
            <v>7490</v>
          </cell>
          <cell r="S37">
            <v>70</v>
          </cell>
          <cell r="Y37" t="str">
            <v/>
          </cell>
          <cell r="AB37" t="str">
            <v>＋</v>
          </cell>
          <cell r="AC37">
            <v>1490</v>
          </cell>
          <cell r="AD37" t="str">
            <v>＋</v>
          </cell>
          <cell r="AE37">
            <v>10</v>
          </cell>
          <cell r="AF37" t="str">
            <v>＋</v>
          </cell>
          <cell r="AG37">
            <v>500</v>
          </cell>
          <cell r="AH37" t="str">
            <v>＋</v>
          </cell>
          <cell r="AI37">
            <v>5</v>
          </cell>
          <cell r="AJ37" t="str">
            <v>＋</v>
          </cell>
          <cell r="AK37">
            <v>130</v>
          </cell>
          <cell r="AL37" t="str">
            <v>＋</v>
          </cell>
          <cell r="AM37">
            <v>1</v>
          </cell>
          <cell r="AN37" t="str">
            <v>＋</v>
          </cell>
          <cell r="AO37">
            <v>2330</v>
          </cell>
          <cell r="AP37" t="str">
            <v>－</v>
          </cell>
          <cell r="AQ37">
            <v>1490</v>
          </cell>
          <cell r="AS37" t="str">
            <v>(⑤～⑭)</v>
          </cell>
        </row>
        <row r="38">
          <cell r="A38" t="str">
            <v>300３歳児</v>
          </cell>
          <cell r="E38" t="str">
            <v>３歳児</v>
          </cell>
          <cell r="G38">
            <v>32460</v>
          </cell>
          <cell r="I38" t="str">
            <v>＋</v>
          </cell>
          <cell r="J38">
            <v>300</v>
          </cell>
          <cell r="L38" t="str">
            <v>×加算率</v>
          </cell>
          <cell r="Q38" t="str">
            <v>＋</v>
          </cell>
          <cell r="R38">
            <v>7490</v>
          </cell>
          <cell r="S38">
            <v>70</v>
          </cell>
          <cell r="T38" t="str">
            <v>＋</v>
          </cell>
          <cell r="U38">
            <v>52450</v>
          </cell>
          <cell r="V38" t="str">
            <v>＋</v>
          </cell>
          <cell r="W38">
            <v>520</v>
          </cell>
          <cell r="X38" t="str">
            <v>＋</v>
          </cell>
          <cell r="Y38">
            <v>44960</v>
          </cell>
          <cell r="Z38" t="str">
            <v>＋</v>
          </cell>
          <cell r="AA38">
            <v>440</v>
          </cell>
          <cell r="AQ38">
            <v>10</v>
          </cell>
          <cell r="AS38">
            <v>0.97</v>
          </cell>
        </row>
        <row r="39">
          <cell r="A39" t="str">
            <v>330４歳以上児</v>
          </cell>
          <cell r="C39" t="str">
            <v>　301人
　　以上</v>
          </cell>
          <cell r="D39" t="str">
            <v>一号</v>
          </cell>
          <cell r="E39" t="str">
            <v>４歳以上児</v>
          </cell>
          <cell r="G39">
            <v>23090</v>
          </cell>
          <cell r="H39">
            <v>30580</v>
          </cell>
          <cell r="I39" t="str">
            <v>＋</v>
          </cell>
          <cell r="J39">
            <v>210</v>
          </cell>
          <cell r="K39">
            <v>280</v>
          </cell>
          <cell r="L39" t="str">
            <v>×加算率</v>
          </cell>
          <cell r="M39" t="str">
            <v>＋</v>
          </cell>
          <cell r="N39">
            <v>330</v>
          </cell>
          <cell r="O39" t="str">
            <v>＋</v>
          </cell>
          <cell r="P39">
            <v>3</v>
          </cell>
          <cell r="Q39" t="str">
            <v>＋</v>
          </cell>
          <cell r="R39">
            <v>7490</v>
          </cell>
          <cell r="S39">
            <v>70</v>
          </cell>
          <cell r="Y39" t="str">
            <v/>
          </cell>
          <cell r="AB39" t="str">
            <v>＋</v>
          </cell>
          <cell r="AC39">
            <v>1360</v>
          </cell>
          <cell r="AD39" t="str">
            <v>＋</v>
          </cell>
          <cell r="AE39">
            <v>10</v>
          </cell>
          <cell r="AF39" t="str">
            <v>＋</v>
          </cell>
          <cell r="AG39">
            <v>500</v>
          </cell>
          <cell r="AH39" t="str">
            <v>＋</v>
          </cell>
          <cell r="AI39">
            <v>5</v>
          </cell>
          <cell r="AJ39" t="str">
            <v>＋</v>
          </cell>
          <cell r="AK39">
            <v>120</v>
          </cell>
          <cell r="AL39" t="str">
            <v>＋</v>
          </cell>
          <cell r="AM39">
            <v>1</v>
          </cell>
          <cell r="AN39" t="str">
            <v>＋</v>
          </cell>
          <cell r="AO39">
            <v>2120</v>
          </cell>
          <cell r="AP39" t="str">
            <v>－</v>
          </cell>
          <cell r="AQ39">
            <v>1360</v>
          </cell>
          <cell r="AS39" t="str">
            <v>(⑤～⑭)</v>
          </cell>
        </row>
        <row r="40">
          <cell r="A40" t="str">
            <v>330３歳児</v>
          </cell>
          <cell r="E40" t="str">
            <v>３歳児</v>
          </cell>
          <cell r="G40">
            <v>30580</v>
          </cell>
          <cell r="I40" t="str">
            <v>＋</v>
          </cell>
          <cell r="J40">
            <v>280</v>
          </cell>
          <cell r="L40" t="str">
            <v>×加算率</v>
          </cell>
          <cell r="Q40" t="str">
            <v>＋</v>
          </cell>
          <cell r="R40">
            <v>7490</v>
          </cell>
          <cell r="S40">
            <v>70</v>
          </cell>
          <cell r="T40" t="str">
            <v>＋</v>
          </cell>
          <cell r="U40">
            <v>52450</v>
          </cell>
          <cell r="V40" t="str">
            <v>＋</v>
          </cell>
          <cell r="W40">
            <v>520</v>
          </cell>
          <cell r="X40" t="str">
            <v>＋</v>
          </cell>
          <cell r="Y40">
            <v>44960</v>
          </cell>
          <cell r="Z40" t="str">
            <v>＋</v>
          </cell>
          <cell r="AA40">
            <v>440</v>
          </cell>
          <cell r="AQ40">
            <v>10</v>
          </cell>
          <cell r="AS40">
            <v>0.97</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6"/>
  <sheetViews>
    <sheetView tabSelected="1" view="pageBreakPreview" zoomScaleNormal="100" zoomScaleSheetLayoutView="100" workbookViewId="0">
      <selection activeCell="Q6" sqref="Q6"/>
    </sheetView>
  </sheetViews>
  <sheetFormatPr defaultRowHeight="13.5"/>
  <cols>
    <col min="1" max="32" width="2.75" style="256" customWidth="1"/>
    <col min="33" max="33" width="3" style="256" customWidth="1"/>
    <col min="34" max="35" width="9" style="256"/>
    <col min="36" max="38" width="9" style="256" customWidth="1"/>
    <col min="39" max="47" width="9" style="256" hidden="1" customWidth="1"/>
    <col min="48" max="49" width="0" style="256" hidden="1" customWidth="1"/>
    <col min="50" max="16384" width="9" style="256"/>
  </cols>
  <sheetData>
    <row r="1" spans="1:47" ht="14.25" thickBot="1">
      <c r="R1" s="1"/>
      <c r="S1" s="259"/>
      <c r="T1" s="259"/>
      <c r="U1" s="485">
        <f ca="1">TODAY()</f>
        <v>43718</v>
      </c>
      <c r="V1" s="485"/>
      <c r="W1" s="485"/>
      <c r="X1" s="485"/>
      <c r="Y1" s="485"/>
      <c r="Z1" s="485"/>
      <c r="AA1" s="485"/>
      <c r="AB1" s="2"/>
      <c r="AC1" s="486"/>
      <c r="AD1" s="486"/>
      <c r="AE1" s="486"/>
      <c r="AF1" s="3" t="s">
        <v>0</v>
      </c>
      <c r="AL1" s="1"/>
      <c r="AM1" s="3"/>
      <c r="AN1" s="3"/>
      <c r="AO1" s="1" t="s">
        <v>1</v>
      </c>
      <c r="AP1" s="1"/>
    </row>
    <row r="2" spans="1:47" ht="14.25" customHeight="1">
      <c r="B2" s="464" t="s">
        <v>487</v>
      </c>
      <c r="C2" s="465"/>
      <c r="D2" s="465"/>
      <c r="E2" s="465"/>
      <c r="F2" s="465"/>
      <c r="G2" s="465"/>
      <c r="H2" s="465"/>
      <c r="I2" s="465"/>
      <c r="J2" s="465"/>
      <c r="K2" s="465"/>
      <c r="L2" s="465"/>
      <c r="M2" s="466"/>
      <c r="R2" s="487" t="s">
        <v>2</v>
      </c>
      <c r="S2" s="488"/>
      <c r="T2" s="488"/>
      <c r="U2" s="489"/>
      <c r="V2" s="490" t="s">
        <v>218</v>
      </c>
      <c r="W2" s="491"/>
      <c r="X2" s="491"/>
      <c r="Y2" s="491"/>
      <c r="Z2" s="491"/>
      <c r="AA2" s="491"/>
      <c r="AB2" s="491"/>
      <c r="AC2" s="491"/>
      <c r="AD2" s="491"/>
      <c r="AE2" s="491"/>
      <c r="AF2" s="492"/>
      <c r="AL2" s="1"/>
      <c r="AM2" s="3"/>
      <c r="AN2" s="3"/>
      <c r="AO2" s="1">
        <v>1</v>
      </c>
      <c r="AP2" s="1">
        <v>15</v>
      </c>
    </row>
    <row r="3" spans="1:47" ht="14.25" customHeight="1">
      <c r="B3" s="467"/>
      <c r="C3" s="468"/>
      <c r="D3" s="468"/>
      <c r="E3" s="468"/>
      <c r="F3" s="468"/>
      <c r="G3" s="468"/>
      <c r="H3" s="468"/>
      <c r="I3" s="468"/>
      <c r="J3" s="468"/>
      <c r="K3" s="468"/>
      <c r="L3" s="468"/>
      <c r="M3" s="469"/>
      <c r="R3" s="493" t="s">
        <v>3</v>
      </c>
      <c r="S3" s="494"/>
      <c r="T3" s="494"/>
      <c r="U3" s="495"/>
      <c r="V3" s="496"/>
      <c r="W3" s="497"/>
      <c r="X3" s="497"/>
      <c r="Y3" s="497"/>
      <c r="Z3" s="497"/>
      <c r="AA3" s="497"/>
      <c r="AB3" s="497"/>
      <c r="AC3" s="497"/>
      <c r="AD3" s="497"/>
      <c r="AE3" s="497"/>
      <c r="AF3" s="498"/>
      <c r="AL3" s="1"/>
      <c r="AM3" s="3"/>
      <c r="AN3" s="3"/>
      <c r="AO3" s="4">
        <v>16</v>
      </c>
      <c r="AP3" s="4">
        <v>25</v>
      </c>
    </row>
    <row r="4" spans="1:47" ht="14.25" customHeight="1">
      <c r="B4" s="467"/>
      <c r="C4" s="468"/>
      <c r="D4" s="468"/>
      <c r="E4" s="468"/>
      <c r="F4" s="468"/>
      <c r="G4" s="468"/>
      <c r="H4" s="468"/>
      <c r="I4" s="468"/>
      <c r="J4" s="468"/>
      <c r="K4" s="468"/>
      <c r="L4" s="468"/>
      <c r="M4" s="469"/>
      <c r="R4" s="473" t="s">
        <v>5</v>
      </c>
      <c r="S4" s="474"/>
      <c r="T4" s="474"/>
      <c r="U4" s="475"/>
      <c r="V4" s="479"/>
      <c r="W4" s="480"/>
      <c r="X4" s="480"/>
      <c r="Y4" s="480"/>
      <c r="Z4" s="480"/>
      <c r="AA4" s="480"/>
      <c r="AB4" s="480"/>
      <c r="AC4" s="480"/>
      <c r="AD4" s="480"/>
      <c r="AE4" s="480"/>
      <c r="AF4" s="481"/>
      <c r="AL4" s="1"/>
      <c r="AO4" s="4">
        <v>26</v>
      </c>
      <c r="AP4" s="4">
        <v>35</v>
      </c>
      <c r="AT4" s="5" t="s">
        <v>4</v>
      </c>
      <c r="AU4" s="3" t="e">
        <f>$AA$16&amp;AT4</f>
        <v>#N/A</v>
      </c>
    </row>
    <row r="5" spans="1:47" ht="14.25" customHeight="1">
      <c r="B5" s="467"/>
      <c r="C5" s="468"/>
      <c r="D5" s="468"/>
      <c r="E5" s="468"/>
      <c r="F5" s="468"/>
      <c r="G5" s="468"/>
      <c r="H5" s="468"/>
      <c r="I5" s="468"/>
      <c r="J5" s="468"/>
      <c r="K5" s="468"/>
      <c r="L5" s="468"/>
      <c r="M5" s="469"/>
      <c r="R5" s="476"/>
      <c r="S5" s="477"/>
      <c r="T5" s="477"/>
      <c r="U5" s="478"/>
      <c r="V5" s="482"/>
      <c r="W5" s="483"/>
      <c r="X5" s="483"/>
      <c r="Y5" s="483"/>
      <c r="Z5" s="483"/>
      <c r="AA5" s="483"/>
      <c r="AB5" s="483"/>
      <c r="AC5" s="483"/>
      <c r="AD5" s="483"/>
      <c r="AE5" s="483"/>
      <c r="AF5" s="484"/>
      <c r="AL5" s="1"/>
      <c r="AO5" s="4"/>
      <c r="AP5" s="4"/>
      <c r="AT5" s="5"/>
      <c r="AU5" s="3"/>
    </row>
    <row r="6" spans="1:47" ht="14.25" customHeight="1">
      <c r="B6" s="467"/>
      <c r="C6" s="468"/>
      <c r="D6" s="468"/>
      <c r="E6" s="468"/>
      <c r="F6" s="468"/>
      <c r="G6" s="468"/>
      <c r="H6" s="468"/>
      <c r="I6" s="468"/>
      <c r="J6" s="468"/>
      <c r="K6" s="468"/>
      <c r="L6" s="468"/>
      <c r="M6" s="469"/>
      <c r="R6" s="453" t="s">
        <v>7</v>
      </c>
      <c r="S6" s="454"/>
      <c r="T6" s="454"/>
      <c r="U6" s="455"/>
      <c r="V6" s="499"/>
      <c r="W6" s="500"/>
      <c r="X6" s="500"/>
      <c r="Y6" s="500"/>
      <c r="Z6" s="500"/>
      <c r="AA6" s="500"/>
      <c r="AB6" s="500"/>
      <c r="AC6" s="500"/>
      <c r="AD6" s="500"/>
      <c r="AE6" s="500"/>
      <c r="AF6" s="501"/>
      <c r="AL6" s="1"/>
      <c r="AO6" s="4">
        <v>36</v>
      </c>
      <c r="AP6" s="4">
        <v>45</v>
      </c>
      <c r="AT6" s="6" t="s">
        <v>6</v>
      </c>
      <c r="AU6" s="3" t="e">
        <f>$AA$16&amp;AT6</f>
        <v>#N/A</v>
      </c>
    </row>
    <row r="7" spans="1:47" ht="15" customHeight="1" thickBot="1">
      <c r="B7" s="470"/>
      <c r="C7" s="471"/>
      <c r="D7" s="471"/>
      <c r="E7" s="471"/>
      <c r="F7" s="471"/>
      <c r="G7" s="471"/>
      <c r="H7" s="471"/>
      <c r="I7" s="471"/>
      <c r="J7" s="471"/>
      <c r="K7" s="471"/>
      <c r="L7" s="471"/>
      <c r="M7" s="472"/>
      <c r="R7" s="456" t="s">
        <v>9</v>
      </c>
      <c r="S7" s="457"/>
      <c r="T7" s="457"/>
      <c r="U7" s="458"/>
      <c r="V7" s="459"/>
      <c r="W7" s="460"/>
      <c r="X7" s="460"/>
      <c r="Y7" s="460"/>
      <c r="Z7" s="460"/>
      <c r="AA7" s="460"/>
      <c r="AB7" s="460"/>
      <c r="AC7" s="460"/>
      <c r="AD7" s="460"/>
      <c r="AE7" s="460"/>
      <c r="AF7" s="461"/>
      <c r="AL7" s="1"/>
      <c r="AO7" s="4">
        <v>46</v>
      </c>
      <c r="AP7" s="4">
        <v>60</v>
      </c>
      <c r="AT7" s="6" t="s">
        <v>8</v>
      </c>
      <c r="AU7" s="3" t="e">
        <f>$AA$16&amp;"１，２歳児"</f>
        <v>#N/A</v>
      </c>
    </row>
    <row r="8" spans="1:47" ht="3" customHeight="1">
      <c r="R8" s="462"/>
      <c r="S8" s="462"/>
      <c r="T8" s="462"/>
      <c r="U8" s="462"/>
      <c r="V8" s="463"/>
      <c r="W8" s="463"/>
      <c r="X8" s="463"/>
      <c r="Y8" s="463"/>
      <c r="Z8" s="463"/>
      <c r="AA8" s="463"/>
      <c r="AB8" s="463"/>
      <c r="AC8" s="463"/>
      <c r="AD8" s="463"/>
      <c r="AE8" s="463"/>
      <c r="AF8" s="463"/>
      <c r="AL8" s="1"/>
      <c r="AO8" s="4">
        <v>61</v>
      </c>
      <c r="AP8" s="4">
        <v>75</v>
      </c>
      <c r="AT8" s="6" t="s">
        <v>10</v>
      </c>
      <c r="AU8" s="3" t="e">
        <f>$AA$16&amp;"１，２歳児"</f>
        <v>#N/A</v>
      </c>
    </row>
    <row r="9" spans="1:47" ht="6.75" customHeight="1">
      <c r="AL9" s="1"/>
      <c r="AO9" s="4">
        <v>76</v>
      </c>
      <c r="AP9" s="4">
        <v>90</v>
      </c>
      <c r="AT9" s="6" t="s">
        <v>11</v>
      </c>
      <c r="AU9" s="3" t="e">
        <f>$AA$16&amp;AT9</f>
        <v>#N/A</v>
      </c>
    </row>
    <row r="10" spans="1:47" ht="21">
      <c r="A10" s="521" t="s">
        <v>501</v>
      </c>
      <c r="B10" s="521"/>
      <c r="C10" s="521"/>
      <c r="D10" s="521"/>
      <c r="E10" s="521"/>
      <c r="F10" s="521"/>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L10" s="1"/>
      <c r="AM10" s="6"/>
      <c r="AN10" s="3"/>
      <c r="AO10" s="4">
        <v>91</v>
      </c>
      <c r="AP10" s="4">
        <v>105</v>
      </c>
    </row>
    <row r="11" spans="1:47" ht="6" customHeight="1">
      <c r="AL11" s="1"/>
      <c r="AM11" s="3"/>
      <c r="AN11" s="3"/>
      <c r="AO11" s="4">
        <v>106</v>
      </c>
      <c r="AP11" s="4">
        <v>120</v>
      </c>
    </row>
    <row r="12" spans="1:47">
      <c r="A12" s="7" t="s">
        <v>495</v>
      </c>
      <c r="B12" s="8"/>
      <c r="C12" s="9"/>
      <c r="D12" s="9"/>
      <c r="E12" s="9"/>
      <c r="F12" s="9"/>
      <c r="G12" s="9"/>
      <c r="H12" s="9"/>
      <c r="I12" s="9"/>
      <c r="J12" s="9"/>
      <c r="K12" s="9"/>
      <c r="L12" s="9"/>
      <c r="M12" s="9"/>
      <c r="N12" s="9"/>
      <c r="O12" s="9"/>
      <c r="P12" s="9"/>
      <c r="Q12" s="9"/>
      <c r="R12" s="9"/>
      <c r="S12" s="9"/>
      <c r="T12" s="9"/>
      <c r="U12" s="9"/>
      <c r="V12" s="9"/>
      <c r="W12" s="9"/>
      <c r="X12" s="9"/>
      <c r="Y12" s="9"/>
      <c r="Z12" s="9"/>
      <c r="AA12" s="9"/>
      <c r="AB12" s="10"/>
      <c r="AC12" s="11"/>
      <c r="AD12" s="12"/>
      <c r="AE12" s="13"/>
      <c r="AF12" s="14"/>
      <c r="AL12" s="1"/>
      <c r="AM12" s="3"/>
      <c r="AN12" s="3"/>
      <c r="AO12" s="4">
        <v>121</v>
      </c>
      <c r="AP12" s="4">
        <v>135</v>
      </c>
    </row>
    <row r="13" spans="1:47">
      <c r="A13" s="522" t="s">
        <v>12</v>
      </c>
      <c r="B13" s="523"/>
      <c r="C13" s="523"/>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4"/>
      <c r="AL13" s="1"/>
      <c r="AM13" s="3"/>
      <c r="AN13" s="3"/>
      <c r="AO13" s="4">
        <v>136</v>
      </c>
      <c r="AP13" s="4">
        <v>150</v>
      </c>
    </row>
    <row r="14" spans="1:47">
      <c r="A14" s="15" t="s">
        <v>13</v>
      </c>
      <c r="B14" s="16"/>
      <c r="C14" s="17"/>
      <c r="D14" s="17"/>
      <c r="E14" s="17"/>
      <c r="F14" s="17"/>
      <c r="G14" s="17"/>
      <c r="H14" s="17"/>
      <c r="I14" s="17"/>
      <c r="J14" s="17"/>
      <c r="K14" s="18"/>
      <c r="L14" s="18"/>
      <c r="M14" s="19"/>
      <c r="N14" s="18"/>
      <c r="O14" s="18"/>
      <c r="P14" s="18"/>
      <c r="Q14" s="18"/>
      <c r="R14" s="18"/>
      <c r="S14" s="18"/>
      <c r="T14" s="18"/>
      <c r="U14" s="18"/>
      <c r="V14" s="18"/>
      <c r="W14" s="18"/>
      <c r="X14" s="18"/>
      <c r="Y14" s="18"/>
      <c r="Z14" s="18"/>
      <c r="AA14" s="18"/>
      <c r="AB14" s="20"/>
      <c r="AC14" s="18"/>
      <c r="AD14" s="17"/>
      <c r="AE14" s="21"/>
      <c r="AF14" s="22"/>
      <c r="AL14" s="1"/>
      <c r="AM14" s="3"/>
      <c r="AN14" s="3"/>
      <c r="AO14" s="4">
        <v>151</v>
      </c>
      <c r="AP14" s="4">
        <v>180</v>
      </c>
    </row>
    <row r="15" spans="1:47" ht="8.25" customHeight="1" thickBot="1">
      <c r="AL15" s="1"/>
      <c r="AM15" s="3"/>
      <c r="AN15" s="3"/>
      <c r="AO15" s="4">
        <v>181</v>
      </c>
      <c r="AP15" s="4">
        <v>210</v>
      </c>
    </row>
    <row r="16" spans="1:47" ht="27.75" customHeight="1" thickBot="1">
      <c r="B16" s="525" t="s">
        <v>486</v>
      </c>
      <c r="C16" s="448"/>
      <c r="D16" s="448"/>
      <c r="E16" s="448"/>
      <c r="F16" s="526"/>
      <c r="G16" s="527"/>
      <c r="H16" s="528"/>
      <c r="I16" s="528"/>
      <c r="J16" s="528"/>
      <c r="K16" s="529"/>
      <c r="L16" s="447" t="s">
        <v>465</v>
      </c>
      <c r="M16" s="448"/>
      <c r="N16" s="448"/>
      <c r="O16" s="448"/>
      <c r="P16" s="526"/>
      <c r="Q16" s="444"/>
      <c r="R16" s="445"/>
      <c r="S16" s="445"/>
      <c r="T16" s="445"/>
      <c r="U16" s="446"/>
      <c r="V16" s="447" t="s">
        <v>14</v>
      </c>
      <c r="W16" s="448"/>
      <c r="X16" s="448"/>
      <c r="Y16" s="448"/>
      <c r="Z16" s="449"/>
      <c r="AA16" s="450" t="e">
        <f>VLOOKUP(Q16,教育定員,2,1)</f>
        <v>#N/A</v>
      </c>
      <c r="AB16" s="451"/>
      <c r="AC16" s="451"/>
      <c r="AD16" s="451"/>
      <c r="AE16" s="452"/>
      <c r="AL16" s="1"/>
      <c r="AM16" s="1"/>
      <c r="AN16" s="1"/>
      <c r="AO16" s="4">
        <v>211</v>
      </c>
      <c r="AP16" s="4">
        <v>240</v>
      </c>
    </row>
    <row r="17" spans="1:42" ht="9" customHeight="1">
      <c r="AL17" s="1"/>
      <c r="AM17" s="1"/>
      <c r="AN17" s="1"/>
      <c r="AO17" s="4">
        <v>241</v>
      </c>
      <c r="AP17" s="4">
        <v>270</v>
      </c>
    </row>
    <row r="18" spans="1:42" ht="6" customHeight="1">
      <c r="AL18" s="1"/>
      <c r="AM18" s="3"/>
      <c r="AN18" s="3"/>
      <c r="AO18" s="4">
        <v>271</v>
      </c>
      <c r="AP18" s="4">
        <v>300</v>
      </c>
    </row>
    <row r="19" spans="1:42" ht="7.5" customHeight="1">
      <c r="G19" s="426" t="s">
        <v>15</v>
      </c>
      <c r="H19" s="426"/>
      <c r="I19" s="426"/>
      <c r="J19" s="426"/>
      <c r="K19" s="426"/>
      <c r="L19" s="428" t="s">
        <v>16</v>
      </c>
      <c r="M19" s="428"/>
      <c r="N19" s="428"/>
      <c r="O19" s="428"/>
      <c r="P19" s="428"/>
      <c r="Q19" s="429" t="s">
        <v>17</v>
      </c>
      <c r="R19" s="430"/>
      <c r="S19" s="430"/>
      <c r="T19" s="430"/>
      <c r="U19" s="430"/>
      <c r="V19" s="23"/>
      <c r="W19" s="23"/>
      <c r="X19" s="24"/>
      <c r="Y19" s="25"/>
      <c r="Z19" s="26"/>
      <c r="AL19" s="4"/>
      <c r="AM19" s="1"/>
      <c r="AN19" s="1"/>
      <c r="AO19" s="4">
        <v>301</v>
      </c>
      <c r="AP19" s="4">
        <v>330</v>
      </c>
    </row>
    <row r="20" spans="1:42" ht="21" customHeight="1" thickBot="1">
      <c r="G20" s="427"/>
      <c r="H20" s="427"/>
      <c r="I20" s="427"/>
      <c r="J20" s="427"/>
      <c r="K20" s="427"/>
      <c r="L20" s="428"/>
      <c r="M20" s="428"/>
      <c r="N20" s="428"/>
      <c r="O20" s="428"/>
      <c r="P20" s="428"/>
      <c r="Q20" s="431"/>
      <c r="R20" s="432"/>
      <c r="S20" s="432"/>
      <c r="T20" s="432"/>
      <c r="U20" s="432"/>
      <c r="V20" s="433" t="s">
        <v>18</v>
      </c>
      <c r="W20" s="433"/>
      <c r="X20" s="433"/>
      <c r="Y20" s="433"/>
      <c r="Z20" s="433"/>
    </row>
    <row r="21" spans="1:42" ht="30.75" customHeight="1" thickBot="1">
      <c r="G21" s="434"/>
      <c r="H21" s="435"/>
      <c r="I21" s="435"/>
      <c r="J21" s="435"/>
      <c r="K21" s="436"/>
      <c r="L21" s="437">
        <f>VLOOKUP(G16,平均勤続年数,3)</f>
        <v>2</v>
      </c>
      <c r="M21" s="438"/>
      <c r="N21" s="438"/>
      <c r="O21" s="438"/>
      <c r="P21" s="438"/>
      <c r="Q21" s="437">
        <f>IF(V21="○",VLOOKUP($G$16,平均勤続年数,4),VLOOKUP($G$16,平均勤続年数,4)-2)</f>
        <v>4</v>
      </c>
      <c r="R21" s="438"/>
      <c r="S21" s="438"/>
      <c r="T21" s="438"/>
      <c r="U21" s="438"/>
      <c r="V21" s="439"/>
      <c r="W21" s="440"/>
      <c r="X21" s="440"/>
      <c r="Y21" s="440"/>
      <c r="Z21" s="441"/>
    </row>
    <row r="22" spans="1:42" s="3" customFormat="1" ht="18" customHeight="1">
      <c r="A22" s="3" t="s">
        <v>19</v>
      </c>
      <c r="AE22" s="27"/>
      <c r="AF22" s="28"/>
      <c r="AG22" s="28"/>
    </row>
    <row r="23" spans="1:42" s="3" customFormat="1" ht="32.25" customHeight="1">
      <c r="A23" s="442" t="s">
        <v>484</v>
      </c>
      <c r="B23" s="442"/>
      <c r="C23" s="442"/>
      <c r="D23" s="442"/>
      <c r="E23" s="442"/>
      <c r="F23" s="442"/>
      <c r="G23" s="442"/>
      <c r="H23" s="442"/>
      <c r="I23" s="442"/>
      <c r="J23" s="442"/>
      <c r="K23" s="442"/>
      <c r="L23" s="442"/>
      <c r="M23" s="443">
        <f>ROUNDDOWN(M55,-3)</f>
        <v>0</v>
      </c>
      <c r="N23" s="443"/>
      <c r="O23" s="443"/>
      <c r="P23" s="443"/>
      <c r="Q23" s="443"/>
      <c r="R23" s="443"/>
      <c r="S23" s="443"/>
      <c r="T23" s="443"/>
      <c r="U23" s="443"/>
      <c r="V23" s="443"/>
      <c r="W23" s="443"/>
      <c r="X23" s="443"/>
      <c r="Y23" s="443"/>
      <c r="Z23" s="443"/>
      <c r="AA23" s="443"/>
      <c r="AB23" s="443"/>
      <c r="AC23" s="443"/>
      <c r="AD23" s="443"/>
      <c r="AE23" s="443"/>
      <c r="AF23" s="443"/>
      <c r="AG23" s="28"/>
    </row>
    <row r="25" spans="1:42">
      <c r="A25" s="509" t="s">
        <v>20</v>
      </c>
      <c r="B25" s="510"/>
      <c r="C25" s="510"/>
      <c r="D25" s="510"/>
      <c r="E25" s="510"/>
      <c r="F25" s="510"/>
      <c r="G25" s="510"/>
      <c r="H25" s="510"/>
      <c r="I25" s="510"/>
      <c r="J25" s="510"/>
      <c r="K25" s="513" t="s">
        <v>21</v>
      </c>
      <c r="L25" s="514"/>
      <c r="M25" s="517" t="s">
        <v>22</v>
      </c>
      <c r="N25" s="517"/>
      <c r="O25" s="517"/>
      <c r="P25" s="517"/>
      <c r="Q25" s="517"/>
      <c r="R25" s="517"/>
      <c r="S25" s="517"/>
      <c r="T25" s="517"/>
      <c r="U25" s="517"/>
      <c r="V25" s="517"/>
      <c r="W25" s="517"/>
      <c r="X25" s="517"/>
      <c r="Y25" s="517"/>
      <c r="Z25" s="517"/>
      <c r="AA25" s="517"/>
      <c r="AB25" s="517"/>
      <c r="AC25" s="517"/>
      <c r="AD25" s="517"/>
      <c r="AE25" s="517"/>
      <c r="AF25" s="517"/>
    </row>
    <row r="26" spans="1:42">
      <c r="A26" s="511"/>
      <c r="B26" s="512"/>
      <c r="C26" s="512"/>
      <c r="D26" s="512"/>
      <c r="E26" s="512"/>
      <c r="F26" s="512"/>
      <c r="G26" s="512"/>
      <c r="H26" s="512"/>
      <c r="I26" s="512"/>
      <c r="J26" s="512"/>
      <c r="K26" s="515"/>
      <c r="L26" s="516"/>
      <c r="M26" s="517"/>
      <c r="N26" s="517"/>
      <c r="O26" s="517"/>
      <c r="P26" s="517"/>
      <c r="Q26" s="517"/>
      <c r="R26" s="517"/>
      <c r="S26" s="517"/>
      <c r="T26" s="517"/>
      <c r="U26" s="517"/>
      <c r="V26" s="517"/>
      <c r="W26" s="517"/>
      <c r="X26" s="517"/>
      <c r="Y26" s="517"/>
      <c r="Z26" s="517"/>
      <c r="AA26" s="517"/>
      <c r="AB26" s="517"/>
      <c r="AC26" s="517"/>
      <c r="AD26" s="517"/>
      <c r="AE26" s="517"/>
      <c r="AF26" s="517"/>
    </row>
    <row r="27" spans="1:42" ht="14.25" thickBot="1">
      <c r="A27" s="511"/>
      <c r="B27" s="512"/>
      <c r="C27" s="512"/>
      <c r="D27" s="512"/>
      <c r="E27" s="512"/>
      <c r="F27" s="512"/>
      <c r="G27" s="512"/>
      <c r="H27" s="512"/>
      <c r="I27" s="512"/>
      <c r="J27" s="512"/>
      <c r="K27" s="515"/>
      <c r="L27" s="516"/>
      <c r="M27" s="518" t="s">
        <v>11</v>
      </c>
      <c r="N27" s="519"/>
      <c r="O27" s="519"/>
      <c r="P27" s="519"/>
      <c r="Q27" s="518" t="s">
        <v>10</v>
      </c>
      <c r="R27" s="519"/>
      <c r="S27" s="519"/>
      <c r="T27" s="520"/>
      <c r="U27" s="518" t="s">
        <v>23</v>
      </c>
      <c r="V27" s="519"/>
      <c r="W27" s="519"/>
      <c r="X27" s="520"/>
      <c r="Y27" s="518" t="s">
        <v>24</v>
      </c>
      <c r="Z27" s="519"/>
      <c r="AA27" s="519"/>
      <c r="AB27" s="520"/>
      <c r="AC27" s="518" t="s">
        <v>25</v>
      </c>
      <c r="AD27" s="519"/>
      <c r="AE27" s="519"/>
      <c r="AF27" s="520"/>
    </row>
    <row r="28" spans="1:42" ht="20.25" customHeight="1" thickBot="1">
      <c r="A28" s="502" t="s">
        <v>26</v>
      </c>
      <c r="B28" s="503"/>
      <c r="C28" s="503"/>
      <c r="D28" s="503"/>
      <c r="E28" s="503"/>
      <c r="F28" s="503"/>
      <c r="G28" s="503"/>
      <c r="H28" s="503"/>
      <c r="I28" s="503"/>
      <c r="J28" s="503"/>
      <c r="K28" s="504" t="s">
        <v>27</v>
      </c>
      <c r="L28" s="504"/>
      <c r="M28" s="505"/>
      <c r="N28" s="506"/>
      <c r="O28" s="506"/>
      <c r="P28" s="507"/>
      <c r="Q28" s="508"/>
      <c r="R28" s="506"/>
      <c r="S28" s="506"/>
      <c r="T28" s="507"/>
      <c r="U28" s="530"/>
      <c r="V28" s="531"/>
      <c r="W28" s="531"/>
      <c r="X28" s="532"/>
      <c r="Y28" s="530"/>
      <c r="Z28" s="531"/>
      <c r="AA28" s="531"/>
      <c r="AB28" s="532"/>
      <c r="AC28" s="530"/>
      <c r="AD28" s="531"/>
      <c r="AE28" s="531"/>
      <c r="AF28" s="532"/>
    </row>
    <row r="29" spans="1:42" ht="16.5">
      <c r="A29" s="533" t="s">
        <v>28</v>
      </c>
      <c r="B29" s="534" t="s">
        <v>29</v>
      </c>
      <c r="C29" s="29" t="s">
        <v>30</v>
      </c>
      <c r="D29" s="29"/>
      <c r="E29" s="29"/>
      <c r="F29" s="29"/>
      <c r="G29" s="29"/>
      <c r="H29" s="29"/>
      <c r="I29" s="29"/>
      <c r="J29" s="29"/>
      <c r="K29" s="352"/>
      <c r="L29" s="353"/>
      <c r="M29" s="539"/>
      <c r="N29" s="540"/>
      <c r="O29" s="540"/>
      <c r="P29" s="541"/>
      <c r="Q29" s="542"/>
      <c r="R29" s="540"/>
      <c r="S29" s="540"/>
      <c r="T29" s="541"/>
      <c r="U29" s="543">
        <f>IF($K29="○",VLOOKUP(AU6,教育単価表,10,0),0)</f>
        <v>0</v>
      </c>
      <c r="V29" s="544"/>
      <c r="W29" s="544"/>
      <c r="X29" s="545"/>
      <c r="Y29" s="543">
        <f>IF($K29="○",VLOOKUP(AU6,教育単価表,10,0),0)</f>
        <v>0</v>
      </c>
      <c r="Z29" s="544"/>
      <c r="AA29" s="544"/>
      <c r="AB29" s="545"/>
      <c r="AC29" s="543">
        <f>IF($K29="○",VLOOKUP(AU4,教育単価表,10,0),0)</f>
        <v>0</v>
      </c>
      <c r="AD29" s="544"/>
      <c r="AE29" s="544"/>
      <c r="AF29" s="545"/>
    </row>
    <row r="30" spans="1:42" ht="16.5">
      <c r="A30" s="533"/>
      <c r="B30" s="534"/>
      <c r="C30" s="30" t="s">
        <v>31</v>
      </c>
      <c r="D30" s="30"/>
      <c r="E30" s="30"/>
      <c r="F30" s="30"/>
      <c r="G30" s="30"/>
      <c r="H30" s="30"/>
      <c r="I30" s="30"/>
      <c r="J30" s="30"/>
      <c r="K30" s="356"/>
      <c r="L30" s="357"/>
      <c r="M30" s="358"/>
      <c r="N30" s="359"/>
      <c r="O30" s="359"/>
      <c r="P30" s="360"/>
      <c r="Q30" s="361"/>
      <c r="R30" s="359"/>
      <c r="S30" s="359"/>
      <c r="T30" s="360"/>
      <c r="U30" s="362">
        <f>IF($K30="○",VLOOKUP(AU4,教育単価表,16,0),0)</f>
        <v>0</v>
      </c>
      <c r="V30" s="363"/>
      <c r="W30" s="363"/>
      <c r="X30" s="364"/>
      <c r="Y30" s="362">
        <f>IF($K30="○",VLOOKUP(AU4,教育単価表,16,0),0)</f>
        <v>0</v>
      </c>
      <c r="Z30" s="363"/>
      <c r="AA30" s="363"/>
      <c r="AB30" s="364"/>
      <c r="AC30" s="362">
        <f>IF($K30="○",VLOOKUP(AU4,教育単価表,16,0),0)</f>
        <v>0</v>
      </c>
      <c r="AD30" s="363"/>
      <c r="AE30" s="363"/>
      <c r="AF30" s="364"/>
    </row>
    <row r="31" spans="1:42" ht="16.5">
      <c r="A31" s="533"/>
      <c r="B31" s="534"/>
      <c r="C31" s="30" t="s">
        <v>219</v>
      </c>
      <c r="D31" s="30"/>
      <c r="E31" s="30"/>
      <c r="F31" s="30"/>
      <c r="G31" s="30"/>
      <c r="H31" s="30"/>
      <c r="I31" s="30"/>
      <c r="J31" s="30"/>
      <c r="K31" s="356"/>
      <c r="L31" s="357"/>
      <c r="M31" s="358"/>
      <c r="N31" s="359"/>
      <c r="O31" s="359"/>
      <c r="P31" s="360"/>
      <c r="Q31" s="361"/>
      <c r="R31" s="359"/>
      <c r="S31" s="359"/>
      <c r="T31" s="360"/>
      <c r="U31" s="362">
        <f>IF($K31="○",VLOOKUP(AU4,教育単価表,20,0),0)</f>
        <v>0</v>
      </c>
      <c r="V31" s="363"/>
      <c r="W31" s="363"/>
      <c r="X31" s="364"/>
      <c r="Y31" s="362">
        <f>IF($K31="○",VLOOKUP(AU4,教育単価表,20,0),0)</f>
        <v>0</v>
      </c>
      <c r="Z31" s="363"/>
      <c r="AA31" s="363"/>
      <c r="AB31" s="364"/>
      <c r="AC31" s="362">
        <f>IF($K31="○",VLOOKUP(AU4,教育単価表,20,0),0)</f>
        <v>0</v>
      </c>
      <c r="AD31" s="363"/>
      <c r="AE31" s="363"/>
      <c r="AF31" s="364"/>
    </row>
    <row r="32" spans="1:42" ht="16.5">
      <c r="A32" s="533"/>
      <c r="B32" s="534"/>
      <c r="C32" s="30" t="s">
        <v>32</v>
      </c>
      <c r="D32" s="30"/>
      <c r="E32" s="30"/>
      <c r="F32" s="30"/>
      <c r="G32" s="30"/>
      <c r="H32" s="30"/>
      <c r="I32" s="30"/>
      <c r="J32" s="30"/>
      <c r="K32" s="356"/>
      <c r="L32" s="357"/>
      <c r="M32" s="358"/>
      <c r="N32" s="359"/>
      <c r="O32" s="359"/>
      <c r="P32" s="360"/>
      <c r="Q32" s="361"/>
      <c r="R32" s="359"/>
      <c r="S32" s="359"/>
      <c r="T32" s="360"/>
      <c r="U32" s="362">
        <f>IF($K32="○",VLOOKUP(AU6,教育単価表,23,0),0)</f>
        <v>0</v>
      </c>
      <c r="V32" s="363"/>
      <c r="W32" s="363"/>
      <c r="X32" s="364"/>
      <c r="Y32" s="362">
        <f>IF($K32="○",VLOOKUP(AU6,教育単価表,23,0),0)</f>
        <v>0</v>
      </c>
      <c r="Z32" s="363"/>
      <c r="AA32" s="363"/>
      <c r="AB32" s="364"/>
      <c r="AC32" s="361"/>
      <c r="AD32" s="359"/>
      <c r="AE32" s="359"/>
      <c r="AF32" s="360"/>
    </row>
    <row r="33" spans="1:42" ht="33" customHeight="1">
      <c r="A33" s="533"/>
      <c r="B33" s="534"/>
      <c r="C33" s="415" t="s">
        <v>33</v>
      </c>
      <c r="D33" s="416"/>
      <c r="E33" s="416"/>
      <c r="F33" s="416"/>
      <c r="G33" s="416"/>
      <c r="H33" s="416"/>
      <c r="I33" s="416"/>
      <c r="J33" s="417"/>
      <c r="K33" s="356"/>
      <c r="L33" s="357"/>
      <c r="M33" s="358"/>
      <c r="N33" s="359"/>
      <c r="O33" s="359"/>
      <c r="P33" s="360"/>
      <c r="Q33" s="361"/>
      <c r="R33" s="359"/>
      <c r="S33" s="359"/>
      <c r="T33" s="360"/>
      <c r="U33" s="362">
        <f>IF(AND(K33="○",K34="○"),"NG",IF($K33="○",VLOOKUP(AU6,教育単価表,27,0),0))</f>
        <v>0</v>
      </c>
      <c r="V33" s="363"/>
      <c r="W33" s="363"/>
      <c r="X33" s="364"/>
      <c r="Y33" s="361"/>
      <c r="Z33" s="359"/>
      <c r="AA33" s="359"/>
      <c r="AB33" s="360"/>
      <c r="AC33" s="361"/>
      <c r="AD33" s="359"/>
      <c r="AE33" s="359"/>
      <c r="AF33" s="360"/>
    </row>
    <row r="34" spans="1:42" ht="33" customHeight="1">
      <c r="A34" s="533"/>
      <c r="B34" s="534"/>
      <c r="C34" s="415" t="s">
        <v>34</v>
      </c>
      <c r="D34" s="416"/>
      <c r="E34" s="416"/>
      <c r="F34" s="416"/>
      <c r="G34" s="416"/>
      <c r="H34" s="416"/>
      <c r="I34" s="416"/>
      <c r="J34" s="417"/>
      <c r="K34" s="356"/>
      <c r="L34" s="357"/>
      <c r="M34" s="358"/>
      <c r="N34" s="359"/>
      <c r="O34" s="359"/>
      <c r="P34" s="360"/>
      <c r="Q34" s="361"/>
      <c r="R34" s="359"/>
      <c r="S34" s="359"/>
      <c r="T34" s="360"/>
      <c r="U34" s="362">
        <f>IF(AND(K33="○",K34="○"),"NG",IF($K34="○",VLOOKUP(AU6,教育単価表,31,0),0))</f>
        <v>0</v>
      </c>
      <c r="V34" s="363"/>
      <c r="W34" s="363"/>
      <c r="X34" s="364"/>
      <c r="Y34" s="361"/>
      <c r="Z34" s="359"/>
      <c r="AA34" s="359"/>
      <c r="AB34" s="360"/>
      <c r="AC34" s="361"/>
      <c r="AD34" s="359"/>
      <c r="AE34" s="359"/>
      <c r="AF34" s="360"/>
    </row>
    <row r="35" spans="1:42" ht="16.5" customHeight="1">
      <c r="A35" s="533"/>
      <c r="B35" s="534"/>
      <c r="C35" s="30" t="s">
        <v>502</v>
      </c>
      <c r="D35" s="30"/>
      <c r="E35" s="30"/>
      <c r="F35" s="30"/>
      <c r="G35" s="30"/>
      <c r="H35" s="30"/>
      <c r="I35" s="30"/>
      <c r="J35" s="30"/>
      <c r="K35" s="356"/>
      <c r="L35" s="357"/>
      <c r="M35" s="358"/>
      <c r="N35" s="359"/>
      <c r="O35" s="359"/>
      <c r="P35" s="360"/>
      <c r="Q35" s="361"/>
      <c r="R35" s="359"/>
      <c r="S35" s="359"/>
      <c r="T35" s="360"/>
      <c r="U35" s="362">
        <f>IF($K35="○",VLOOKUP($AU$4,教育単価表,72,0),0)</f>
        <v>0</v>
      </c>
      <c r="V35" s="363"/>
      <c r="W35" s="363"/>
      <c r="X35" s="364"/>
      <c r="Y35" s="362">
        <f>IF($K35="○",VLOOKUP($AU$4,教育単価表,72,0),0)</f>
        <v>0</v>
      </c>
      <c r="Z35" s="363"/>
      <c r="AA35" s="363"/>
      <c r="AB35" s="364"/>
      <c r="AC35" s="362">
        <f>IF($K35="○",VLOOKUP($AU$4,教育単価表,72,0),0)</f>
        <v>0</v>
      </c>
      <c r="AD35" s="363"/>
      <c r="AE35" s="363"/>
      <c r="AF35" s="364"/>
    </row>
    <row r="36" spans="1:42" ht="16.5">
      <c r="A36" s="533"/>
      <c r="B36" s="534"/>
      <c r="C36" s="30" t="s">
        <v>35</v>
      </c>
      <c r="D36" s="30"/>
      <c r="E36" s="30"/>
      <c r="F36" s="30"/>
      <c r="G36" s="30"/>
      <c r="H36" s="30"/>
      <c r="I36" s="30"/>
      <c r="J36" s="30"/>
      <c r="K36" s="356"/>
      <c r="L36" s="357"/>
      <c r="M36" s="358"/>
      <c r="N36" s="359"/>
      <c r="O36" s="359"/>
      <c r="P36" s="360"/>
      <c r="Q36" s="361"/>
      <c r="R36" s="359"/>
      <c r="S36" s="359"/>
      <c r="T36" s="360"/>
      <c r="U36" s="362">
        <f>IF($K36&gt;0,VLOOKUP($AU$4,教育単価表,35,0)*$K$36,0)</f>
        <v>0</v>
      </c>
      <c r="V36" s="363"/>
      <c r="W36" s="363"/>
      <c r="X36" s="364"/>
      <c r="Y36" s="362">
        <f>IF($K36&gt;0,VLOOKUP($AU$4,教育単価表,35,0)*$K$36,0)</f>
        <v>0</v>
      </c>
      <c r="Z36" s="363"/>
      <c r="AA36" s="363"/>
      <c r="AB36" s="364"/>
      <c r="AC36" s="362">
        <f>IF($K36&gt;0,VLOOKUP($AU$4,教育単価表,35,0)*$K$36,0)</f>
        <v>0</v>
      </c>
      <c r="AD36" s="363"/>
      <c r="AE36" s="363"/>
      <c r="AF36" s="364"/>
    </row>
    <row r="37" spans="1:42" ht="16.5">
      <c r="A37" s="533"/>
      <c r="B37" s="534"/>
      <c r="C37" s="30" t="s">
        <v>36</v>
      </c>
      <c r="D37" s="30"/>
      <c r="E37" s="30"/>
      <c r="F37" s="30"/>
      <c r="G37" s="30"/>
      <c r="H37" s="30"/>
      <c r="I37" s="30"/>
      <c r="J37" s="30"/>
      <c r="K37" s="356"/>
      <c r="L37" s="357"/>
      <c r="M37" s="358"/>
      <c r="N37" s="359"/>
      <c r="O37" s="359"/>
      <c r="P37" s="360"/>
      <c r="Q37" s="361"/>
      <c r="R37" s="359"/>
      <c r="S37" s="359"/>
      <c r="T37" s="360"/>
      <c r="U37" s="362">
        <f>IF($K37="○",VLOOKUP($AU$4,教育単価表,39,0),0)</f>
        <v>0</v>
      </c>
      <c r="V37" s="363"/>
      <c r="W37" s="363"/>
      <c r="X37" s="364"/>
      <c r="Y37" s="362">
        <f>IF($K37="○",VLOOKUP($AU$4,教育単価表,39,0),0)</f>
        <v>0</v>
      </c>
      <c r="Z37" s="363"/>
      <c r="AA37" s="363"/>
      <c r="AB37" s="364"/>
      <c r="AC37" s="362">
        <f>IF($K37="○",VLOOKUP($AU$4,教育単価表,39,0),0)</f>
        <v>0</v>
      </c>
      <c r="AD37" s="363"/>
      <c r="AE37" s="363"/>
      <c r="AF37" s="364"/>
    </row>
    <row r="38" spans="1:42" ht="17.25" thickBot="1">
      <c r="A38" s="533"/>
      <c r="B38" s="534"/>
      <c r="C38" s="31" t="s">
        <v>37</v>
      </c>
      <c r="D38" s="32"/>
      <c r="E38" s="32"/>
      <c r="F38" s="32"/>
      <c r="G38" s="33"/>
      <c r="H38" s="32"/>
      <c r="I38" s="32"/>
      <c r="J38" s="32"/>
      <c r="K38" s="365"/>
      <c r="L38" s="366"/>
      <c r="M38" s="389"/>
      <c r="N38" s="390"/>
      <c r="O38" s="390"/>
      <c r="P38" s="391"/>
      <c r="Q38" s="397"/>
      <c r="R38" s="390"/>
      <c r="S38" s="390"/>
      <c r="T38" s="391"/>
      <c r="U38" s="403">
        <f>IF($K38&gt;0,VLOOKUP($AU$4,教育単価表,43,0)*$K$38,0)</f>
        <v>0</v>
      </c>
      <c r="V38" s="404"/>
      <c r="W38" s="404"/>
      <c r="X38" s="405"/>
      <c r="Y38" s="403">
        <f>IF($K38&gt;0,VLOOKUP($AU$4,教育単価表,43,0)*$K$38,0)</f>
        <v>0</v>
      </c>
      <c r="Z38" s="404"/>
      <c r="AA38" s="404"/>
      <c r="AB38" s="405"/>
      <c r="AC38" s="403">
        <f>IF($K38&gt;0,VLOOKUP($AU$4,教育単価表,43,0)*$K$38,0)</f>
        <v>0</v>
      </c>
      <c r="AD38" s="404"/>
      <c r="AE38" s="404"/>
      <c r="AF38" s="405"/>
    </row>
    <row r="39" spans="1:42" ht="18" thickTop="1" thickBot="1">
      <c r="A39" s="533"/>
      <c r="B39" s="534"/>
      <c r="C39" s="535" t="s">
        <v>38</v>
      </c>
      <c r="D39" s="536"/>
      <c r="E39" s="536"/>
      <c r="F39" s="536"/>
      <c r="G39" s="536"/>
      <c r="H39" s="536"/>
      <c r="I39" s="536"/>
      <c r="J39" s="536"/>
      <c r="K39" s="537"/>
      <c r="L39" s="538"/>
      <c r="M39" s="382"/>
      <c r="N39" s="383"/>
      <c r="O39" s="383"/>
      <c r="P39" s="383"/>
      <c r="Q39" s="384"/>
      <c r="R39" s="383"/>
      <c r="S39" s="383"/>
      <c r="T39" s="385"/>
      <c r="U39" s="386">
        <f>SUM(U29:X38)</f>
        <v>0</v>
      </c>
      <c r="V39" s="387"/>
      <c r="W39" s="387"/>
      <c r="X39" s="388"/>
      <c r="Y39" s="386">
        <f>SUM(Y29:AB38)</f>
        <v>0</v>
      </c>
      <c r="Z39" s="387"/>
      <c r="AA39" s="387"/>
      <c r="AB39" s="388"/>
      <c r="AC39" s="386">
        <f>SUM(AC29:AF38)</f>
        <v>0</v>
      </c>
      <c r="AD39" s="387"/>
      <c r="AE39" s="387"/>
      <c r="AF39" s="388"/>
    </row>
    <row r="40" spans="1:42" ht="42" customHeight="1">
      <c r="A40" s="533"/>
      <c r="B40" s="347" t="s">
        <v>39</v>
      </c>
      <c r="C40" s="349" t="s">
        <v>220</v>
      </c>
      <c r="D40" s="350"/>
      <c r="E40" s="350"/>
      <c r="F40" s="350"/>
      <c r="G40" s="350"/>
      <c r="H40" s="350"/>
      <c r="I40" s="350"/>
      <c r="J40" s="351"/>
      <c r="K40" s="352"/>
      <c r="L40" s="353"/>
      <c r="M40" s="399"/>
      <c r="N40" s="400"/>
      <c r="O40" s="400"/>
      <c r="P40" s="401"/>
      <c r="Q40" s="402"/>
      <c r="R40" s="400"/>
      <c r="S40" s="400"/>
      <c r="T40" s="401"/>
      <c r="U40" s="373">
        <f>-IF($K40="○",VLOOKUP($AU$6,教育単価表,58,0),0)</f>
        <v>0</v>
      </c>
      <c r="V40" s="374"/>
      <c r="W40" s="374"/>
      <c r="X40" s="375"/>
      <c r="Y40" s="373">
        <f>-IF($K40="○",VLOOKUP($AU$6,教育単価表,58,0),0)</f>
        <v>0</v>
      </c>
      <c r="Z40" s="374"/>
      <c r="AA40" s="374"/>
      <c r="AB40" s="375"/>
      <c r="AC40" s="373">
        <f>-IF($K40="○",VLOOKUP($AU$6,教育単価表,58,0),0)</f>
        <v>0</v>
      </c>
      <c r="AD40" s="374"/>
      <c r="AE40" s="374"/>
      <c r="AF40" s="375"/>
    </row>
    <row r="41" spans="1:42" ht="33" customHeight="1">
      <c r="A41" s="533"/>
      <c r="B41" s="347"/>
      <c r="C41" s="398" t="s">
        <v>40</v>
      </c>
      <c r="D41" s="398"/>
      <c r="E41" s="398"/>
      <c r="F41" s="398"/>
      <c r="G41" s="398"/>
      <c r="H41" s="398"/>
      <c r="I41" s="398"/>
      <c r="J41" s="398"/>
      <c r="K41" s="420"/>
      <c r="L41" s="421"/>
      <c r="M41" s="422"/>
      <c r="N41" s="422"/>
      <c r="O41" s="422"/>
      <c r="P41" s="422"/>
      <c r="Q41" s="361"/>
      <c r="R41" s="359"/>
      <c r="S41" s="359"/>
      <c r="T41" s="360"/>
      <c r="U41" s="379">
        <f>-IF($K41&gt;0,VLOOKUP($AU$6,教育単価表,60,0)*$K$41,0)</f>
        <v>0</v>
      </c>
      <c r="V41" s="380"/>
      <c r="W41" s="380"/>
      <c r="X41" s="381"/>
      <c r="Y41" s="379">
        <f>-IF($K41&gt;0,VLOOKUP($AU$6,教育単価表,60,0)*$K$41,0)</f>
        <v>0</v>
      </c>
      <c r="Z41" s="380"/>
      <c r="AA41" s="380"/>
      <c r="AB41" s="381"/>
      <c r="AC41" s="379">
        <f>-IF($K41&gt;0,VLOOKUP($AU$6,教育単価表,60,0)*$K$41,0)</f>
        <v>0</v>
      </c>
      <c r="AD41" s="380"/>
      <c r="AE41" s="380"/>
      <c r="AF41" s="381"/>
    </row>
    <row r="42" spans="1:42" ht="28.5" customHeight="1">
      <c r="A42" s="533"/>
      <c r="B42" s="347"/>
      <c r="C42" s="376" t="s">
        <v>221</v>
      </c>
      <c r="D42" s="377"/>
      <c r="E42" s="377"/>
      <c r="F42" s="377"/>
      <c r="G42" s="377"/>
      <c r="H42" s="377"/>
      <c r="I42" s="377"/>
      <c r="J42" s="378"/>
      <c r="K42" s="356"/>
      <c r="L42" s="357"/>
      <c r="M42" s="359"/>
      <c r="N42" s="359"/>
      <c r="O42" s="359"/>
      <c r="P42" s="360"/>
      <c r="Q42" s="361"/>
      <c r="R42" s="359"/>
      <c r="S42" s="359"/>
      <c r="T42" s="360"/>
      <c r="U42" s="379">
        <f>-IF($K42&gt;0,VLOOKUP($AU$6,教育単価表,62,0)*$K$42,0)</f>
        <v>0</v>
      </c>
      <c r="V42" s="380"/>
      <c r="W42" s="380"/>
      <c r="X42" s="381"/>
      <c r="Y42" s="379">
        <f>-IF($K42&gt;0,VLOOKUP($AU$6,教育単価表,62,0)*$K$42,0)</f>
        <v>0</v>
      </c>
      <c r="Z42" s="380"/>
      <c r="AA42" s="380"/>
      <c r="AB42" s="381"/>
      <c r="AC42" s="379">
        <f>-IF($K42&gt;0,VLOOKUP($AU$6,教育単価表,62,0)*$K$42,0)</f>
        <v>0</v>
      </c>
      <c r="AD42" s="380"/>
      <c r="AE42" s="380"/>
      <c r="AF42" s="381"/>
    </row>
    <row r="43" spans="1:42" ht="28.5" customHeight="1">
      <c r="A43" s="533"/>
      <c r="B43" s="347"/>
      <c r="C43" s="376" t="s">
        <v>222</v>
      </c>
      <c r="D43" s="377"/>
      <c r="E43" s="377"/>
      <c r="F43" s="377"/>
      <c r="G43" s="377"/>
      <c r="H43" s="377"/>
      <c r="I43" s="377"/>
      <c r="J43" s="378"/>
      <c r="K43" s="356"/>
      <c r="L43" s="357"/>
      <c r="M43" s="359"/>
      <c r="N43" s="359"/>
      <c r="O43" s="359"/>
      <c r="P43" s="360"/>
      <c r="Q43" s="361"/>
      <c r="R43" s="359"/>
      <c r="S43" s="359"/>
      <c r="T43" s="360"/>
      <c r="U43" s="379">
        <f>IF($K43="○",VLOOKUP($AU$4,教育単価表,66,0),0)</f>
        <v>0</v>
      </c>
      <c r="V43" s="380"/>
      <c r="W43" s="380"/>
      <c r="X43" s="381"/>
      <c r="Y43" s="379">
        <f>IF($K43="○",VLOOKUP($AU$4,教育単価表,66,0),0)</f>
        <v>0</v>
      </c>
      <c r="Z43" s="380"/>
      <c r="AA43" s="380"/>
      <c r="AB43" s="381"/>
      <c r="AC43" s="379">
        <f>IF($K43="○",VLOOKUP($AU$4,教育単価表,66,0),0)</f>
        <v>0</v>
      </c>
      <c r="AD43" s="380"/>
      <c r="AE43" s="380"/>
      <c r="AF43" s="381"/>
    </row>
    <row r="44" spans="1:42" ht="17.25" thickBot="1">
      <c r="A44" s="533"/>
      <c r="B44" s="347"/>
      <c r="C44" s="393" t="s">
        <v>41</v>
      </c>
      <c r="D44" s="393"/>
      <c r="E44" s="393"/>
      <c r="F44" s="393"/>
      <c r="G44" s="393"/>
      <c r="H44" s="393"/>
      <c r="I44" s="393"/>
      <c r="J44" s="393"/>
      <c r="K44" s="394" t="s">
        <v>42</v>
      </c>
      <c r="L44" s="395"/>
      <c r="M44" s="396"/>
      <c r="N44" s="396"/>
      <c r="O44" s="396"/>
      <c r="P44" s="396"/>
      <c r="Q44" s="397"/>
      <c r="R44" s="390"/>
      <c r="S44" s="390"/>
      <c r="T44" s="391"/>
      <c r="U44" s="397"/>
      <c r="V44" s="390"/>
      <c r="W44" s="390"/>
      <c r="X44" s="391"/>
      <c r="Y44" s="397"/>
      <c r="Z44" s="390"/>
      <c r="AA44" s="390"/>
      <c r="AB44" s="391"/>
      <c r="AC44" s="397"/>
      <c r="AD44" s="390"/>
      <c r="AE44" s="390"/>
      <c r="AF44" s="391"/>
    </row>
    <row r="45" spans="1:42" ht="18" thickTop="1" thickBot="1">
      <c r="A45" s="533"/>
      <c r="B45" s="348"/>
      <c r="C45" s="423" t="s">
        <v>43</v>
      </c>
      <c r="D45" s="424"/>
      <c r="E45" s="424"/>
      <c r="F45" s="424"/>
      <c r="G45" s="424"/>
      <c r="H45" s="424"/>
      <c r="I45" s="424"/>
      <c r="J45" s="424"/>
      <c r="K45" s="424"/>
      <c r="L45" s="425"/>
      <c r="M45" s="412"/>
      <c r="N45" s="413"/>
      <c r="O45" s="413"/>
      <c r="P45" s="414"/>
      <c r="Q45" s="412"/>
      <c r="R45" s="413"/>
      <c r="S45" s="413"/>
      <c r="T45" s="414"/>
      <c r="U45" s="370">
        <f>SUM(U40:X44)</f>
        <v>0</v>
      </c>
      <c r="V45" s="371"/>
      <c r="W45" s="371"/>
      <c r="X45" s="372"/>
      <c r="Y45" s="370">
        <f t="shared" ref="Y45" si="0">SUM(Y40:AB44)</f>
        <v>0</v>
      </c>
      <c r="Z45" s="371"/>
      <c r="AA45" s="371"/>
      <c r="AB45" s="372"/>
      <c r="AC45" s="370">
        <f>SUM(AC40:AF44)</f>
        <v>0</v>
      </c>
      <c r="AD45" s="371"/>
      <c r="AE45" s="371"/>
      <c r="AF45" s="372"/>
    </row>
    <row r="46" spans="1:42" ht="16.5">
      <c r="A46" s="533"/>
      <c r="B46" s="367" t="s">
        <v>44</v>
      </c>
      <c r="C46" s="34" t="s">
        <v>45</v>
      </c>
      <c r="D46" s="34"/>
      <c r="E46" s="34"/>
      <c r="F46" s="34"/>
      <c r="G46" s="35"/>
      <c r="H46" s="34"/>
      <c r="I46" s="34"/>
      <c r="J46" s="34"/>
      <c r="K46" s="418"/>
      <c r="L46" s="419"/>
      <c r="M46" s="392">
        <f>IF($K46="A",IF(AP46/SUM($M$28:$AF$28)&lt;10,INT(AP46/SUM($M$28:$AF$28)),ROUNDDOWN(AP46/SUM($M$28:$AF$28),-1)),IF($K46="B",IF(AP47/SUM($M$28:$AF$28)&lt;10,INT(AP47/SUM($M$28:$AF$28)),ROUNDDOWN(AP47/SUM($M$28:$AF$28),-1)),0))</f>
        <v>0</v>
      </c>
      <c r="N46" s="374"/>
      <c r="O46" s="374"/>
      <c r="P46" s="374"/>
      <c r="Q46" s="374"/>
      <c r="R46" s="374"/>
      <c r="S46" s="374"/>
      <c r="T46" s="374"/>
      <c r="U46" s="374"/>
      <c r="V46" s="374"/>
      <c r="W46" s="374"/>
      <c r="X46" s="374"/>
      <c r="Y46" s="374"/>
      <c r="Z46" s="374"/>
      <c r="AA46" s="374"/>
      <c r="AB46" s="374"/>
      <c r="AC46" s="374"/>
      <c r="AD46" s="374"/>
      <c r="AE46" s="374"/>
      <c r="AF46" s="375"/>
      <c r="AN46" s="256" t="s">
        <v>489</v>
      </c>
      <c r="AO46" s="256" t="s">
        <v>490</v>
      </c>
      <c r="AP46" s="256">
        <v>180</v>
      </c>
    </row>
    <row r="47" spans="1:42" ht="16.5">
      <c r="A47" s="533"/>
      <c r="B47" s="367"/>
      <c r="C47" s="243" t="s">
        <v>467</v>
      </c>
      <c r="D47" s="30"/>
      <c r="E47" s="30"/>
      <c r="F47" s="30"/>
      <c r="G47" s="36"/>
      <c r="H47" s="30"/>
      <c r="I47" s="30"/>
      <c r="J47" s="244"/>
      <c r="K47" s="368"/>
      <c r="L47" s="369"/>
      <c r="M47" s="409">
        <f>IF($K47="○",IF(AP48/SUM($M$28:$AF$28)&lt;10,INT(AP48/SUM($M$28:$AF$28)),ROUNDDOWN(AP48/SUM($M$28:$AF$28),-1)),0)</f>
        <v>0</v>
      </c>
      <c r="N47" s="410"/>
      <c r="O47" s="410"/>
      <c r="P47" s="410"/>
      <c r="Q47" s="410"/>
      <c r="R47" s="410"/>
      <c r="S47" s="410"/>
      <c r="T47" s="410"/>
      <c r="U47" s="410"/>
      <c r="V47" s="410"/>
      <c r="W47" s="410"/>
      <c r="X47" s="410"/>
      <c r="Y47" s="410"/>
      <c r="Z47" s="410"/>
      <c r="AA47" s="410"/>
      <c r="AB47" s="410"/>
      <c r="AC47" s="410"/>
      <c r="AD47" s="410"/>
      <c r="AE47" s="410"/>
      <c r="AF47" s="411"/>
      <c r="AO47" s="256" t="s">
        <v>491</v>
      </c>
      <c r="AP47" s="256">
        <v>120</v>
      </c>
    </row>
    <row r="48" spans="1:42" ht="16.5">
      <c r="A48" s="533"/>
      <c r="B48" s="367"/>
      <c r="C48" s="243" t="s">
        <v>468</v>
      </c>
      <c r="D48" s="30"/>
      <c r="E48" s="30"/>
      <c r="F48" s="30"/>
      <c r="G48" s="36"/>
      <c r="H48" s="30"/>
      <c r="I48" s="30"/>
      <c r="J48" s="244"/>
      <c r="K48" s="368"/>
      <c r="L48" s="369"/>
      <c r="M48" s="409">
        <f>IF($K48="○",IF(AP49/SUM($M$28:$AF$28)&lt;10,INT(AP49/SUM($M$28:$AF$28)),ROUNDDOWN(AP49/SUM($M$28:$AF$28),-1)),0)</f>
        <v>0</v>
      </c>
      <c r="N48" s="410"/>
      <c r="O48" s="410"/>
      <c r="P48" s="410"/>
      <c r="Q48" s="410"/>
      <c r="R48" s="410"/>
      <c r="S48" s="410"/>
      <c r="T48" s="410"/>
      <c r="U48" s="410"/>
      <c r="V48" s="410"/>
      <c r="W48" s="410"/>
      <c r="X48" s="410"/>
      <c r="Y48" s="410"/>
      <c r="Z48" s="410"/>
      <c r="AA48" s="410"/>
      <c r="AB48" s="410"/>
      <c r="AC48" s="410"/>
      <c r="AD48" s="410"/>
      <c r="AE48" s="410"/>
      <c r="AF48" s="411"/>
      <c r="AN48" s="256" t="s">
        <v>492</v>
      </c>
      <c r="AP48" s="256">
        <v>780</v>
      </c>
    </row>
    <row r="49" spans="1:42" ht="17.25" thickBot="1">
      <c r="A49" s="533"/>
      <c r="B49" s="367"/>
      <c r="C49" s="31" t="s">
        <v>46</v>
      </c>
      <c r="D49" s="32"/>
      <c r="E49" s="32"/>
      <c r="F49" s="32"/>
      <c r="G49" s="33"/>
      <c r="H49" s="32"/>
      <c r="I49" s="32"/>
      <c r="J49" s="242"/>
      <c r="K49" s="368"/>
      <c r="L49" s="369"/>
      <c r="M49" s="406">
        <f>IF($K49="○",IF(AP50/SUM($M$28:$AF$28)&lt;10,INT(AP50/SUM($M$28:$AF$28)),ROUNDDOWN(AP50/SUM($M$28:$AF$28),-1)),0)</f>
        <v>0</v>
      </c>
      <c r="N49" s="407"/>
      <c r="O49" s="407"/>
      <c r="P49" s="407"/>
      <c r="Q49" s="407"/>
      <c r="R49" s="407"/>
      <c r="S49" s="407"/>
      <c r="T49" s="407"/>
      <c r="U49" s="407"/>
      <c r="V49" s="407"/>
      <c r="W49" s="407"/>
      <c r="X49" s="407"/>
      <c r="Y49" s="407"/>
      <c r="Z49" s="407"/>
      <c r="AA49" s="407"/>
      <c r="AB49" s="407"/>
      <c r="AC49" s="407"/>
      <c r="AD49" s="407"/>
      <c r="AE49" s="407"/>
      <c r="AF49" s="408"/>
      <c r="AN49" s="256" t="s">
        <v>493</v>
      </c>
      <c r="AP49" s="256">
        <v>820</v>
      </c>
    </row>
    <row r="50" spans="1:42" ht="17.25" thickTop="1">
      <c r="A50" s="533"/>
      <c r="B50" s="367"/>
      <c r="C50" s="19"/>
      <c r="D50" s="19"/>
      <c r="E50" s="19"/>
      <c r="F50" s="19"/>
      <c r="G50" s="37"/>
      <c r="H50" s="19"/>
      <c r="I50" s="19"/>
      <c r="J50" s="19"/>
      <c r="K50" s="354" t="s">
        <v>47</v>
      </c>
      <c r="L50" s="355"/>
      <c r="M50" s="370">
        <f>SUM(M46:AF49)</f>
        <v>0</v>
      </c>
      <c r="N50" s="371"/>
      <c r="O50" s="371"/>
      <c r="P50" s="371"/>
      <c r="Q50" s="371"/>
      <c r="R50" s="371"/>
      <c r="S50" s="371"/>
      <c r="T50" s="371"/>
      <c r="U50" s="371"/>
      <c r="V50" s="371"/>
      <c r="W50" s="371"/>
      <c r="X50" s="371"/>
      <c r="Y50" s="371"/>
      <c r="Z50" s="371"/>
      <c r="AA50" s="371"/>
      <c r="AB50" s="371"/>
      <c r="AC50" s="371"/>
      <c r="AD50" s="371"/>
      <c r="AE50" s="371"/>
      <c r="AF50" s="372"/>
      <c r="AN50" s="256" t="s">
        <v>494</v>
      </c>
      <c r="AP50" s="256">
        <v>690</v>
      </c>
    </row>
    <row r="51" spans="1:42" ht="17.25">
      <c r="A51" s="339" t="s">
        <v>48</v>
      </c>
      <c r="B51" s="340"/>
      <c r="C51" s="340"/>
      <c r="D51" s="340"/>
      <c r="E51" s="340"/>
      <c r="F51" s="340"/>
      <c r="G51" s="340"/>
      <c r="H51" s="340"/>
      <c r="I51" s="340"/>
      <c r="J51" s="340"/>
      <c r="K51" s="340"/>
      <c r="L51" s="38" t="s">
        <v>49</v>
      </c>
      <c r="M51" s="341"/>
      <c r="N51" s="342"/>
      <c r="O51" s="342"/>
      <c r="P51" s="343"/>
      <c r="Q51" s="341"/>
      <c r="R51" s="342"/>
      <c r="S51" s="342"/>
      <c r="T51" s="343"/>
      <c r="U51" s="344">
        <f>U39+$M$50</f>
        <v>0</v>
      </c>
      <c r="V51" s="345"/>
      <c r="W51" s="345"/>
      <c r="X51" s="346"/>
      <c r="Y51" s="344">
        <f>Y39+$M$50</f>
        <v>0</v>
      </c>
      <c r="Z51" s="345"/>
      <c r="AA51" s="345"/>
      <c r="AB51" s="346"/>
      <c r="AC51" s="344">
        <f>AC39+$M$50</f>
        <v>0</v>
      </c>
      <c r="AD51" s="345"/>
      <c r="AE51" s="345"/>
      <c r="AF51" s="346"/>
    </row>
    <row r="52" spans="1:42" ht="17.25">
      <c r="A52" s="333" t="s">
        <v>50</v>
      </c>
      <c r="B52" s="334"/>
      <c r="C52" s="334"/>
      <c r="D52" s="334"/>
      <c r="E52" s="334"/>
      <c r="F52" s="334"/>
      <c r="G52" s="334"/>
      <c r="H52" s="334"/>
      <c r="I52" s="334"/>
      <c r="J52" s="334"/>
      <c r="K52" s="334"/>
      <c r="L52" s="335"/>
      <c r="M52" s="341"/>
      <c r="N52" s="342"/>
      <c r="O52" s="342"/>
      <c r="P52" s="343"/>
      <c r="Q52" s="341"/>
      <c r="R52" s="342"/>
      <c r="S52" s="342"/>
      <c r="T52" s="343"/>
      <c r="U52" s="344">
        <f>U51*U28</f>
        <v>0</v>
      </c>
      <c r="V52" s="345"/>
      <c r="W52" s="345"/>
      <c r="X52" s="346"/>
      <c r="Y52" s="344">
        <f>Y51*Y28</f>
        <v>0</v>
      </c>
      <c r="Z52" s="345"/>
      <c r="AA52" s="345"/>
      <c r="AB52" s="346"/>
      <c r="AC52" s="344">
        <f>AC51*AC28</f>
        <v>0</v>
      </c>
      <c r="AD52" s="345"/>
      <c r="AE52" s="345"/>
      <c r="AF52" s="346"/>
    </row>
    <row r="53" spans="1:42" ht="17.25">
      <c r="A53" s="327" t="s">
        <v>51</v>
      </c>
      <c r="B53" s="328"/>
      <c r="C53" s="328"/>
      <c r="D53" s="328"/>
      <c r="E53" s="328"/>
      <c r="F53" s="328"/>
      <c r="G53" s="328"/>
      <c r="H53" s="328"/>
      <c r="I53" s="328"/>
      <c r="J53" s="328"/>
      <c r="K53" s="328"/>
      <c r="L53" s="329"/>
      <c r="M53" s="330">
        <f>M54+M55</f>
        <v>0</v>
      </c>
      <c r="N53" s="331"/>
      <c r="O53" s="331"/>
      <c r="P53" s="331"/>
      <c r="Q53" s="331"/>
      <c r="R53" s="331"/>
      <c r="S53" s="331"/>
      <c r="T53" s="331"/>
      <c r="U53" s="331"/>
      <c r="V53" s="331"/>
      <c r="W53" s="331"/>
      <c r="X53" s="331"/>
      <c r="Y53" s="331"/>
      <c r="Z53" s="331"/>
      <c r="AA53" s="331"/>
      <c r="AB53" s="331"/>
      <c r="AC53" s="331"/>
      <c r="AD53" s="331"/>
      <c r="AE53" s="331"/>
      <c r="AF53" s="332"/>
    </row>
    <row r="54" spans="1:42" ht="17.25">
      <c r="A54" s="39"/>
      <c r="B54" s="333" t="s">
        <v>52</v>
      </c>
      <c r="C54" s="334"/>
      <c r="D54" s="334"/>
      <c r="E54" s="334"/>
      <c r="F54" s="334"/>
      <c r="G54" s="334"/>
      <c r="H54" s="334"/>
      <c r="I54" s="334"/>
      <c r="J54" s="334"/>
      <c r="K54" s="334"/>
      <c r="L54" s="335"/>
      <c r="M54" s="336">
        <f>(SUM(M52:AF52)+SUMPRODUCT(M28:AF28,M45:AF45))*L21*G21</f>
        <v>0</v>
      </c>
      <c r="N54" s="337"/>
      <c r="O54" s="337"/>
      <c r="P54" s="337"/>
      <c r="Q54" s="337"/>
      <c r="R54" s="337"/>
      <c r="S54" s="337"/>
      <c r="T54" s="337"/>
      <c r="U54" s="337"/>
      <c r="V54" s="337"/>
      <c r="W54" s="337"/>
      <c r="X54" s="337"/>
      <c r="Y54" s="337"/>
      <c r="Z54" s="337"/>
      <c r="AA54" s="337"/>
      <c r="AB54" s="337"/>
      <c r="AC54" s="337"/>
      <c r="AD54" s="337"/>
      <c r="AE54" s="337"/>
      <c r="AF54" s="338"/>
    </row>
    <row r="55" spans="1:42" ht="17.25">
      <c r="A55" s="40"/>
      <c r="B55" s="333" t="s">
        <v>53</v>
      </c>
      <c r="C55" s="334"/>
      <c r="D55" s="334"/>
      <c r="E55" s="334"/>
      <c r="F55" s="334"/>
      <c r="G55" s="334"/>
      <c r="H55" s="334"/>
      <c r="I55" s="334"/>
      <c r="J55" s="334"/>
      <c r="K55" s="334"/>
      <c r="L55" s="335"/>
      <c r="M55" s="336">
        <f>(SUM(M52:AF52)+SUMPRODUCT(M28:AF28,M45:AF45))*G21*Q21</f>
        <v>0</v>
      </c>
      <c r="N55" s="337"/>
      <c r="O55" s="337"/>
      <c r="P55" s="337"/>
      <c r="Q55" s="337"/>
      <c r="R55" s="337"/>
      <c r="S55" s="337"/>
      <c r="T55" s="337"/>
      <c r="U55" s="337"/>
      <c r="V55" s="337"/>
      <c r="W55" s="337"/>
      <c r="X55" s="337"/>
      <c r="Y55" s="337"/>
      <c r="Z55" s="337"/>
      <c r="AA55" s="337"/>
      <c r="AB55" s="337"/>
      <c r="AC55" s="337"/>
      <c r="AD55" s="337"/>
      <c r="AE55" s="337"/>
      <c r="AF55" s="338"/>
    </row>
    <row r="56" spans="1:42" ht="8.25" customHeight="1"/>
  </sheetData>
  <sheetProtection password="9207" sheet="1" objects="1" scenarios="1"/>
  <mergeCells count="189">
    <mergeCell ref="U28:X28"/>
    <mergeCell ref="Y28:AB28"/>
    <mergeCell ref="A29:A50"/>
    <mergeCell ref="B29:B39"/>
    <mergeCell ref="K29:L29"/>
    <mergeCell ref="K30:L30"/>
    <mergeCell ref="AC38:AF38"/>
    <mergeCell ref="C39:L39"/>
    <mergeCell ref="AC32:AF32"/>
    <mergeCell ref="AC33:AF33"/>
    <mergeCell ref="M30:P30"/>
    <mergeCell ref="Q30:T30"/>
    <mergeCell ref="U30:X30"/>
    <mergeCell ref="Y30:AB30"/>
    <mergeCell ref="AC30:AF30"/>
    <mergeCell ref="AC28:AF28"/>
    <mergeCell ref="M29:P29"/>
    <mergeCell ref="Q29:T29"/>
    <mergeCell ref="U29:X29"/>
    <mergeCell ref="Y29:AB29"/>
    <mergeCell ref="AC29:AF29"/>
    <mergeCell ref="M31:P31"/>
    <mergeCell ref="U31:X31"/>
    <mergeCell ref="U1:AA1"/>
    <mergeCell ref="AC1:AE1"/>
    <mergeCell ref="R2:U2"/>
    <mergeCell ref="V2:AF2"/>
    <mergeCell ref="R3:U3"/>
    <mergeCell ref="V3:AF3"/>
    <mergeCell ref="V6:AF6"/>
    <mergeCell ref="A28:J28"/>
    <mergeCell ref="K28:L28"/>
    <mergeCell ref="M28:P28"/>
    <mergeCell ref="Q28:T28"/>
    <mergeCell ref="A25:J27"/>
    <mergeCell ref="K25:L27"/>
    <mergeCell ref="M25:AF26"/>
    <mergeCell ref="M27:P27"/>
    <mergeCell ref="Q27:T27"/>
    <mergeCell ref="U27:X27"/>
    <mergeCell ref="Y27:AB27"/>
    <mergeCell ref="AC27:AF27"/>
    <mergeCell ref="A10:AF10"/>
    <mergeCell ref="A13:AF13"/>
    <mergeCell ref="B16:F16"/>
    <mergeCell ref="G16:K16"/>
    <mergeCell ref="L16:P16"/>
    <mergeCell ref="Q16:U16"/>
    <mergeCell ref="V16:Z16"/>
    <mergeCell ref="AA16:AE16"/>
    <mergeCell ref="R6:U6"/>
    <mergeCell ref="R7:U7"/>
    <mergeCell ref="V7:AF7"/>
    <mergeCell ref="R8:U8"/>
    <mergeCell ref="V8:AF8"/>
    <mergeCell ref="B2:M7"/>
    <mergeCell ref="R4:U5"/>
    <mergeCell ref="V4:AF5"/>
    <mergeCell ref="G19:K20"/>
    <mergeCell ref="L19:P20"/>
    <mergeCell ref="Q19:U20"/>
    <mergeCell ref="V20:Z20"/>
    <mergeCell ref="G21:K21"/>
    <mergeCell ref="L21:P21"/>
    <mergeCell ref="Q21:U21"/>
    <mergeCell ref="V21:Z21"/>
    <mergeCell ref="A23:L23"/>
    <mergeCell ref="M23:AF23"/>
    <mergeCell ref="Y32:AB32"/>
    <mergeCell ref="Q31:T31"/>
    <mergeCell ref="AC31:AF31"/>
    <mergeCell ref="Y31:AB31"/>
    <mergeCell ref="C33:J33"/>
    <mergeCell ref="K33:L33"/>
    <mergeCell ref="U33:X33"/>
    <mergeCell ref="Y33:AB33"/>
    <mergeCell ref="K36:L36"/>
    <mergeCell ref="M36:P36"/>
    <mergeCell ref="Q36:T36"/>
    <mergeCell ref="U36:X36"/>
    <mergeCell ref="Y36:AB36"/>
    <mergeCell ref="M33:P33"/>
    <mergeCell ref="Q33:T33"/>
    <mergeCell ref="M34:P34"/>
    <mergeCell ref="Q34:T34"/>
    <mergeCell ref="Y35:AB35"/>
    <mergeCell ref="K31:L31"/>
    <mergeCell ref="M49:AF49"/>
    <mergeCell ref="M48:AF48"/>
    <mergeCell ref="M47:AF47"/>
    <mergeCell ref="AC43:AF43"/>
    <mergeCell ref="Q45:T45"/>
    <mergeCell ref="U45:X45"/>
    <mergeCell ref="U42:X42"/>
    <mergeCell ref="AC45:AF45"/>
    <mergeCell ref="C34:J34"/>
    <mergeCell ref="K34:L34"/>
    <mergeCell ref="U34:X34"/>
    <mergeCell ref="Y34:AB34"/>
    <mergeCell ref="AC35:AF35"/>
    <mergeCell ref="AC34:AF34"/>
    <mergeCell ref="K46:L46"/>
    <mergeCell ref="K47:L47"/>
    <mergeCell ref="K48:L48"/>
    <mergeCell ref="U43:X43"/>
    <mergeCell ref="K41:L41"/>
    <mergeCell ref="M41:P41"/>
    <mergeCell ref="Q41:T41"/>
    <mergeCell ref="U41:X41"/>
    <mergeCell ref="C45:L45"/>
    <mergeCell ref="M45:P45"/>
    <mergeCell ref="M46:AF46"/>
    <mergeCell ref="AC41:AF41"/>
    <mergeCell ref="C44:J44"/>
    <mergeCell ref="K44:L44"/>
    <mergeCell ref="M44:P44"/>
    <mergeCell ref="Q44:T44"/>
    <mergeCell ref="U44:X44"/>
    <mergeCell ref="C41:J41"/>
    <mergeCell ref="M40:P40"/>
    <mergeCell ref="Q40:T40"/>
    <mergeCell ref="M42:P42"/>
    <mergeCell ref="Q42:T42"/>
    <mergeCell ref="M43:P43"/>
    <mergeCell ref="Q43:T43"/>
    <mergeCell ref="Y44:AB44"/>
    <mergeCell ref="AC44:AF44"/>
    <mergeCell ref="Y45:AB45"/>
    <mergeCell ref="Y42:AB42"/>
    <mergeCell ref="Y43:AB43"/>
    <mergeCell ref="AC42:AF42"/>
    <mergeCell ref="M39:P39"/>
    <mergeCell ref="Q39:T39"/>
    <mergeCell ref="U39:X39"/>
    <mergeCell ref="Y39:AB39"/>
    <mergeCell ref="AC39:AF39"/>
    <mergeCell ref="AC36:AF36"/>
    <mergeCell ref="K37:L37"/>
    <mergeCell ref="U37:X37"/>
    <mergeCell ref="Y37:AB37"/>
    <mergeCell ref="AC37:AF37"/>
    <mergeCell ref="M38:P38"/>
    <mergeCell ref="M37:P37"/>
    <mergeCell ref="Q37:T37"/>
    <mergeCell ref="Q38:T38"/>
    <mergeCell ref="U38:X38"/>
    <mergeCell ref="Y38:AB38"/>
    <mergeCell ref="B40:B45"/>
    <mergeCell ref="C40:J40"/>
    <mergeCell ref="K40:L40"/>
    <mergeCell ref="K50:L50"/>
    <mergeCell ref="K32:L32"/>
    <mergeCell ref="M32:P32"/>
    <mergeCell ref="Q32:T32"/>
    <mergeCell ref="U32:X32"/>
    <mergeCell ref="K38:L38"/>
    <mergeCell ref="K35:L35"/>
    <mergeCell ref="M35:P35"/>
    <mergeCell ref="Q35:T35"/>
    <mergeCell ref="U35:X35"/>
    <mergeCell ref="B46:B50"/>
    <mergeCell ref="K49:L49"/>
    <mergeCell ref="M50:AF50"/>
    <mergeCell ref="U40:X40"/>
    <mergeCell ref="Y40:AB40"/>
    <mergeCell ref="AC40:AF40"/>
    <mergeCell ref="C42:J42"/>
    <mergeCell ref="C43:J43"/>
    <mergeCell ref="K42:L42"/>
    <mergeCell ref="K43:L43"/>
    <mergeCell ref="Y41:AB41"/>
    <mergeCell ref="A53:L53"/>
    <mergeCell ref="M53:AF53"/>
    <mergeCell ref="B54:L54"/>
    <mergeCell ref="M54:AF54"/>
    <mergeCell ref="B55:L55"/>
    <mergeCell ref="M55:AF55"/>
    <mergeCell ref="A51:K51"/>
    <mergeCell ref="M51:P51"/>
    <mergeCell ref="Q51:T51"/>
    <mergeCell ref="U51:X51"/>
    <mergeCell ref="Y51:AB51"/>
    <mergeCell ref="AC51:AF51"/>
    <mergeCell ref="A52:L52"/>
    <mergeCell ref="M52:P52"/>
    <mergeCell ref="Q52:T52"/>
    <mergeCell ref="U52:X52"/>
    <mergeCell ref="Y52:AB52"/>
    <mergeCell ref="AC52:AF52"/>
  </mergeCells>
  <phoneticPr fontId="1"/>
  <conditionalFormatting sqref="K44:L44">
    <cfRule type="containsBlanks" dxfId="7" priority="39">
      <formula>LEN(TRIM(K44))=0</formula>
    </cfRule>
  </conditionalFormatting>
  <conditionalFormatting sqref="K44:L44">
    <cfRule type="containsBlanks" dxfId="6" priority="42">
      <formula>LEN(TRIM(K44))=0</formula>
    </cfRule>
  </conditionalFormatting>
  <conditionalFormatting sqref="AC1:AE1 V3:AF3 Q16:U16 G16:K16 G21:K21 V21:Z21 U28:AF28 K40:L43 K46:L49 K29:L34 V6:AF7 V4 K36:L38">
    <cfRule type="containsBlanks" dxfId="5" priority="3">
      <formula>LEN(TRIM(G1))=0</formula>
    </cfRule>
  </conditionalFormatting>
  <conditionalFormatting sqref="U33:X34">
    <cfRule type="expression" dxfId="4" priority="2">
      <formula>$U$33:$X$34="NG"</formula>
    </cfRule>
  </conditionalFormatting>
  <conditionalFormatting sqref="K35:L35">
    <cfRule type="containsBlanks" dxfId="3" priority="1">
      <formula>LEN(TRIM(K35))=0</formula>
    </cfRule>
  </conditionalFormatting>
  <dataValidations count="8">
    <dataValidation type="list" allowBlank="1" showInputMessage="1" showErrorMessage="1" sqref="K48:L49">
      <formula1>"○,－"</formula1>
    </dataValidation>
    <dataValidation type="whole" allowBlank="1" showInputMessage="1" showErrorMessage="1" sqref="K38:L38">
      <formula1>0</formula1>
      <formula2>7</formula2>
    </dataValidation>
    <dataValidation type="whole" operator="greaterThanOrEqual" allowBlank="1" showInputMessage="1" showErrorMessage="1" sqref="K41:L42">
      <formula1>0</formula1>
    </dataValidation>
    <dataValidation type="list" allowBlank="1" showInputMessage="1" showErrorMessage="1" sqref="V21:Z21">
      <formula1>"○,×"</formula1>
    </dataValidation>
    <dataValidation type="list" allowBlank="1" showInputMessage="1" showErrorMessage="1" sqref="K44:L44">
      <formula1>"―"</formula1>
    </dataValidation>
    <dataValidation type="list" allowBlank="1" showInputMessage="1" showErrorMessage="1" sqref="K47 K40:L40 K37:L37 K43 K29:L35">
      <formula1>"○,―"</formula1>
    </dataValidation>
    <dataValidation type="list" allowBlank="1" showInputMessage="1" showErrorMessage="1" sqref="K46:L46">
      <formula1>"A,B,―"</formula1>
    </dataValidation>
    <dataValidation type="decimal" operator="greaterThanOrEqual" allowBlank="1" showInputMessage="1" showErrorMessage="1" sqref="K36:L36">
      <formula1>0</formula1>
    </dataValidation>
  </dataValidations>
  <pageMargins left="0.7" right="0.7" top="0.75" bottom="0.75" header="0.3" footer="0.3"/>
  <pageSetup paperSize="9" fitToHeight="0" orientation="portrait" r:id="rId1"/>
  <rowBreaks count="1" manualBreakCount="1">
    <brk id="4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H12" sqref="H12"/>
    </sheetView>
  </sheetViews>
  <sheetFormatPr defaultRowHeight="13.5"/>
  <cols>
    <col min="1" max="1" width="5.25" style="45" customWidth="1"/>
    <col min="2" max="2" width="5.375" style="45" customWidth="1"/>
    <col min="3" max="3" width="28.75" style="45" customWidth="1"/>
    <col min="4" max="4" width="11.625" style="45" customWidth="1"/>
    <col min="5" max="5" width="11.375" style="45" customWidth="1"/>
    <col min="6" max="256" width="9" style="45"/>
    <col min="257" max="257" width="5.25" style="45" customWidth="1"/>
    <col min="258" max="258" width="5.375" style="45" customWidth="1"/>
    <col min="259" max="259" width="28.75" style="45" customWidth="1"/>
    <col min="260" max="260" width="11.75" style="45" customWidth="1"/>
    <col min="261" max="512" width="9" style="45"/>
    <col min="513" max="513" width="5.25" style="45" customWidth="1"/>
    <col min="514" max="514" width="5.375" style="45" customWidth="1"/>
    <col min="515" max="515" width="28.75" style="45" customWidth="1"/>
    <col min="516" max="516" width="11.75" style="45" customWidth="1"/>
    <col min="517" max="768" width="9" style="45"/>
    <col min="769" max="769" width="5.25" style="45" customWidth="1"/>
    <col min="770" max="770" width="5.375" style="45" customWidth="1"/>
    <col min="771" max="771" width="28.75" style="45" customWidth="1"/>
    <col min="772" max="772" width="11.75" style="45" customWidth="1"/>
    <col min="773" max="1024" width="9" style="45"/>
    <col min="1025" max="1025" width="5.25" style="45" customWidth="1"/>
    <col min="1026" max="1026" width="5.375" style="45" customWidth="1"/>
    <col min="1027" max="1027" width="28.75" style="45" customWidth="1"/>
    <col min="1028" max="1028" width="11.75" style="45" customWidth="1"/>
    <col min="1029" max="1280" width="9" style="45"/>
    <col min="1281" max="1281" width="5.25" style="45" customWidth="1"/>
    <col min="1282" max="1282" width="5.375" style="45" customWidth="1"/>
    <col min="1283" max="1283" width="28.75" style="45" customWidth="1"/>
    <col min="1284" max="1284" width="11.75" style="45" customWidth="1"/>
    <col min="1285" max="1536" width="9" style="45"/>
    <col min="1537" max="1537" width="5.25" style="45" customWidth="1"/>
    <col min="1538" max="1538" width="5.375" style="45" customWidth="1"/>
    <col min="1539" max="1539" width="28.75" style="45" customWidth="1"/>
    <col min="1540" max="1540" width="11.75" style="45" customWidth="1"/>
    <col min="1541" max="1792" width="9" style="45"/>
    <col min="1793" max="1793" width="5.25" style="45" customWidth="1"/>
    <col min="1794" max="1794" width="5.375" style="45" customWidth="1"/>
    <col min="1795" max="1795" width="28.75" style="45" customWidth="1"/>
    <col min="1796" max="1796" width="11.75" style="45" customWidth="1"/>
    <col min="1797" max="2048" width="9" style="45"/>
    <col min="2049" max="2049" width="5.25" style="45" customWidth="1"/>
    <col min="2050" max="2050" width="5.375" style="45" customWidth="1"/>
    <col min="2051" max="2051" width="28.75" style="45" customWidth="1"/>
    <col min="2052" max="2052" width="11.75" style="45" customWidth="1"/>
    <col min="2053" max="2304" width="9" style="45"/>
    <col min="2305" max="2305" width="5.25" style="45" customWidth="1"/>
    <col min="2306" max="2306" width="5.375" style="45" customWidth="1"/>
    <col min="2307" max="2307" width="28.75" style="45" customWidth="1"/>
    <col min="2308" max="2308" width="11.75" style="45" customWidth="1"/>
    <col min="2309" max="2560" width="9" style="45"/>
    <col min="2561" max="2561" width="5.25" style="45" customWidth="1"/>
    <col min="2562" max="2562" width="5.375" style="45" customWidth="1"/>
    <col min="2563" max="2563" width="28.75" style="45" customWidth="1"/>
    <col min="2564" max="2564" width="11.75" style="45" customWidth="1"/>
    <col min="2565" max="2816" width="9" style="45"/>
    <col min="2817" max="2817" width="5.25" style="45" customWidth="1"/>
    <col min="2818" max="2818" width="5.375" style="45" customWidth="1"/>
    <col min="2819" max="2819" width="28.75" style="45" customWidth="1"/>
    <col min="2820" max="2820" width="11.75" style="45" customWidth="1"/>
    <col min="2821" max="3072" width="9" style="45"/>
    <col min="3073" max="3073" width="5.25" style="45" customWidth="1"/>
    <col min="3074" max="3074" width="5.375" style="45" customWidth="1"/>
    <col min="3075" max="3075" width="28.75" style="45" customWidth="1"/>
    <col min="3076" max="3076" width="11.75" style="45" customWidth="1"/>
    <col min="3077" max="3328" width="9" style="45"/>
    <col min="3329" max="3329" width="5.25" style="45" customWidth="1"/>
    <col min="3330" max="3330" width="5.375" style="45" customWidth="1"/>
    <col min="3331" max="3331" width="28.75" style="45" customWidth="1"/>
    <col min="3332" max="3332" width="11.75" style="45" customWidth="1"/>
    <col min="3333" max="3584" width="9" style="45"/>
    <col min="3585" max="3585" width="5.25" style="45" customWidth="1"/>
    <col min="3586" max="3586" width="5.375" style="45" customWidth="1"/>
    <col min="3587" max="3587" width="28.75" style="45" customWidth="1"/>
    <col min="3588" max="3588" width="11.75" style="45" customWidth="1"/>
    <col min="3589" max="3840" width="9" style="45"/>
    <col min="3841" max="3841" width="5.25" style="45" customWidth="1"/>
    <col min="3842" max="3842" width="5.375" style="45" customWidth="1"/>
    <col min="3843" max="3843" width="28.75" style="45" customWidth="1"/>
    <col min="3844" max="3844" width="11.75" style="45" customWidth="1"/>
    <col min="3845" max="4096" width="9" style="45"/>
    <col min="4097" max="4097" width="5.25" style="45" customWidth="1"/>
    <col min="4098" max="4098" width="5.375" style="45" customWidth="1"/>
    <col min="4099" max="4099" width="28.75" style="45" customWidth="1"/>
    <col min="4100" max="4100" width="11.75" style="45" customWidth="1"/>
    <col min="4101" max="4352" width="9" style="45"/>
    <col min="4353" max="4353" width="5.25" style="45" customWidth="1"/>
    <col min="4354" max="4354" width="5.375" style="45" customWidth="1"/>
    <col min="4355" max="4355" width="28.75" style="45" customWidth="1"/>
    <col min="4356" max="4356" width="11.75" style="45" customWidth="1"/>
    <col min="4357" max="4608" width="9" style="45"/>
    <col min="4609" max="4609" width="5.25" style="45" customWidth="1"/>
    <col min="4610" max="4610" width="5.375" style="45" customWidth="1"/>
    <col min="4611" max="4611" width="28.75" style="45" customWidth="1"/>
    <col min="4612" max="4612" width="11.75" style="45" customWidth="1"/>
    <col min="4613" max="4864" width="9" style="45"/>
    <col min="4865" max="4865" width="5.25" style="45" customWidth="1"/>
    <col min="4866" max="4866" width="5.375" style="45" customWidth="1"/>
    <col min="4867" max="4867" width="28.75" style="45" customWidth="1"/>
    <col min="4868" max="4868" width="11.75" style="45" customWidth="1"/>
    <col min="4869" max="5120" width="9" style="45"/>
    <col min="5121" max="5121" width="5.25" style="45" customWidth="1"/>
    <col min="5122" max="5122" width="5.375" style="45" customWidth="1"/>
    <col min="5123" max="5123" width="28.75" style="45" customWidth="1"/>
    <col min="5124" max="5124" width="11.75" style="45" customWidth="1"/>
    <col min="5125" max="5376" width="9" style="45"/>
    <col min="5377" max="5377" width="5.25" style="45" customWidth="1"/>
    <col min="5378" max="5378" width="5.375" style="45" customWidth="1"/>
    <col min="5379" max="5379" width="28.75" style="45" customWidth="1"/>
    <col min="5380" max="5380" width="11.75" style="45" customWidth="1"/>
    <col min="5381" max="5632" width="9" style="45"/>
    <col min="5633" max="5633" width="5.25" style="45" customWidth="1"/>
    <col min="5634" max="5634" width="5.375" style="45" customWidth="1"/>
    <col min="5635" max="5635" width="28.75" style="45" customWidth="1"/>
    <col min="5636" max="5636" width="11.75" style="45" customWidth="1"/>
    <col min="5637" max="5888" width="9" style="45"/>
    <col min="5889" max="5889" width="5.25" style="45" customWidth="1"/>
    <col min="5890" max="5890" width="5.375" style="45" customWidth="1"/>
    <col min="5891" max="5891" width="28.75" style="45" customWidth="1"/>
    <col min="5892" max="5892" width="11.75" style="45" customWidth="1"/>
    <col min="5893" max="6144" width="9" style="45"/>
    <col min="6145" max="6145" width="5.25" style="45" customWidth="1"/>
    <col min="6146" max="6146" width="5.375" style="45" customWidth="1"/>
    <col min="6147" max="6147" width="28.75" style="45" customWidth="1"/>
    <col min="6148" max="6148" width="11.75" style="45" customWidth="1"/>
    <col min="6149" max="6400" width="9" style="45"/>
    <col min="6401" max="6401" width="5.25" style="45" customWidth="1"/>
    <col min="6402" max="6402" width="5.375" style="45" customWidth="1"/>
    <col min="6403" max="6403" width="28.75" style="45" customWidth="1"/>
    <col min="6404" max="6404" width="11.75" style="45" customWidth="1"/>
    <col min="6405" max="6656" width="9" style="45"/>
    <col min="6657" max="6657" width="5.25" style="45" customWidth="1"/>
    <col min="6658" max="6658" width="5.375" style="45" customWidth="1"/>
    <col min="6659" max="6659" width="28.75" style="45" customWidth="1"/>
    <col min="6660" max="6660" width="11.75" style="45" customWidth="1"/>
    <col min="6661" max="6912" width="9" style="45"/>
    <col min="6913" max="6913" width="5.25" style="45" customWidth="1"/>
    <col min="6914" max="6914" width="5.375" style="45" customWidth="1"/>
    <col min="6915" max="6915" width="28.75" style="45" customWidth="1"/>
    <col min="6916" max="6916" width="11.75" style="45" customWidth="1"/>
    <col min="6917" max="7168" width="9" style="45"/>
    <col min="7169" max="7169" width="5.25" style="45" customWidth="1"/>
    <col min="7170" max="7170" width="5.375" style="45" customWidth="1"/>
    <col min="7171" max="7171" width="28.75" style="45" customWidth="1"/>
    <col min="7172" max="7172" width="11.75" style="45" customWidth="1"/>
    <col min="7173" max="7424" width="9" style="45"/>
    <col min="7425" max="7425" width="5.25" style="45" customWidth="1"/>
    <col min="7426" max="7426" width="5.375" style="45" customWidth="1"/>
    <col min="7427" max="7427" width="28.75" style="45" customWidth="1"/>
    <col min="7428" max="7428" width="11.75" style="45" customWidth="1"/>
    <col min="7429" max="7680" width="9" style="45"/>
    <col min="7681" max="7681" width="5.25" style="45" customWidth="1"/>
    <col min="7682" max="7682" width="5.375" style="45" customWidth="1"/>
    <col min="7683" max="7683" width="28.75" style="45" customWidth="1"/>
    <col min="7684" max="7684" width="11.75" style="45" customWidth="1"/>
    <col min="7685" max="7936" width="9" style="45"/>
    <col min="7937" max="7937" width="5.25" style="45" customWidth="1"/>
    <col min="7938" max="7938" width="5.375" style="45" customWidth="1"/>
    <col min="7939" max="7939" width="28.75" style="45" customWidth="1"/>
    <col min="7940" max="7940" width="11.75" style="45" customWidth="1"/>
    <col min="7941" max="8192" width="9" style="45"/>
    <col min="8193" max="8193" width="5.25" style="45" customWidth="1"/>
    <col min="8194" max="8194" width="5.375" style="45" customWidth="1"/>
    <col min="8195" max="8195" width="28.75" style="45" customWidth="1"/>
    <col min="8196" max="8196" width="11.75" style="45" customWidth="1"/>
    <col min="8197" max="8448" width="9" style="45"/>
    <col min="8449" max="8449" width="5.25" style="45" customWidth="1"/>
    <col min="8450" max="8450" width="5.375" style="45" customWidth="1"/>
    <col min="8451" max="8451" width="28.75" style="45" customWidth="1"/>
    <col min="8452" max="8452" width="11.75" style="45" customWidth="1"/>
    <col min="8453" max="8704" width="9" style="45"/>
    <col min="8705" max="8705" width="5.25" style="45" customWidth="1"/>
    <col min="8706" max="8706" width="5.375" style="45" customWidth="1"/>
    <col min="8707" max="8707" width="28.75" style="45" customWidth="1"/>
    <col min="8708" max="8708" width="11.75" style="45" customWidth="1"/>
    <col min="8709" max="8960" width="9" style="45"/>
    <col min="8961" max="8961" width="5.25" style="45" customWidth="1"/>
    <col min="8962" max="8962" width="5.375" style="45" customWidth="1"/>
    <col min="8963" max="8963" width="28.75" style="45" customWidth="1"/>
    <col min="8964" max="8964" width="11.75" style="45" customWidth="1"/>
    <col min="8965" max="9216" width="9" style="45"/>
    <col min="9217" max="9217" width="5.25" style="45" customWidth="1"/>
    <col min="9218" max="9218" width="5.375" style="45" customWidth="1"/>
    <col min="9219" max="9219" width="28.75" style="45" customWidth="1"/>
    <col min="9220" max="9220" width="11.75" style="45" customWidth="1"/>
    <col min="9221" max="9472" width="9" style="45"/>
    <col min="9473" max="9473" width="5.25" style="45" customWidth="1"/>
    <col min="9474" max="9474" width="5.375" style="45" customWidth="1"/>
    <col min="9475" max="9475" width="28.75" style="45" customWidth="1"/>
    <col min="9476" max="9476" width="11.75" style="45" customWidth="1"/>
    <col min="9477" max="9728" width="9" style="45"/>
    <col min="9729" max="9729" width="5.25" style="45" customWidth="1"/>
    <col min="9730" max="9730" width="5.375" style="45" customWidth="1"/>
    <col min="9731" max="9731" width="28.75" style="45" customWidth="1"/>
    <col min="9732" max="9732" width="11.75" style="45" customWidth="1"/>
    <col min="9733" max="9984" width="9" style="45"/>
    <col min="9985" max="9985" width="5.25" style="45" customWidth="1"/>
    <col min="9986" max="9986" width="5.375" style="45" customWidth="1"/>
    <col min="9987" max="9987" width="28.75" style="45" customWidth="1"/>
    <col min="9988" max="9988" width="11.75" style="45" customWidth="1"/>
    <col min="9989" max="10240" width="9" style="45"/>
    <col min="10241" max="10241" width="5.25" style="45" customWidth="1"/>
    <col min="10242" max="10242" width="5.375" style="45" customWidth="1"/>
    <col min="10243" max="10243" width="28.75" style="45" customWidth="1"/>
    <col min="10244" max="10244" width="11.75" style="45" customWidth="1"/>
    <col min="10245" max="10496" width="9" style="45"/>
    <col min="10497" max="10497" width="5.25" style="45" customWidth="1"/>
    <col min="10498" max="10498" width="5.375" style="45" customWidth="1"/>
    <col min="10499" max="10499" width="28.75" style="45" customWidth="1"/>
    <col min="10500" max="10500" width="11.75" style="45" customWidth="1"/>
    <col min="10501" max="10752" width="9" style="45"/>
    <col min="10753" max="10753" width="5.25" style="45" customWidth="1"/>
    <col min="10754" max="10754" width="5.375" style="45" customWidth="1"/>
    <col min="10755" max="10755" width="28.75" style="45" customWidth="1"/>
    <col min="10756" max="10756" width="11.75" style="45" customWidth="1"/>
    <col min="10757" max="11008" width="9" style="45"/>
    <col min="11009" max="11009" width="5.25" style="45" customWidth="1"/>
    <col min="11010" max="11010" width="5.375" style="45" customWidth="1"/>
    <col min="11011" max="11011" width="28.75" style="45" customWidth="1"/>
    <col min="11012" max="11012" width="11.75" style="45" customWidth="1"/>
    <col min="11013" max="11264" width="9" style="45"/>
    <col min="11265" max="11265" width="5.25" style="45" customWidth="1"/>
    <col min="11266" max="11266" width="5.375" style="45" customWidth="1"/>
    <col min="11267" max="11267" width="28.75" style="45" customWidth="1"/>
    <col min="11268" max="11268" width="11.75" style="45" customWidth="1"/>
    <col min="11269" max="11520" width="9" style="45"/>
    <col min="11521" max="11521" width="5.25" style="45" customWidth="1"/>
    <col min="11522" max="11522" width="5.375" style="45" customWidth="1"/>
    <col min="11523" max="11523" width="28.75" style="45" customWidth="1"/>
    <col min="11524" max="11524" width="11.75" style="45" customWidth="1"/>
    <col min="11525" max="11776" width="9" style="45"/>
    <col min="11777" max="11777" width="5.25" style="45" customWidth="1"/>
    <col min="11778" max="11778" width="5.375" style="45" customWidth="1"/>
    <col min="11779" max="11779" width="28.75" style="45" customWidth="1"/>
    <col min="11780" max="11780" width="11.75" style="45" customWidth="1"/>
    <col min="11781" max="12032" width="9" style="45"/>
    <col min="12033" max="12033" width="5.25" style="45" customWidth="1"/>
    <col min="12034" max="12034" width="5.375" style="45" customWidth="1"/>
    <col min="12035" max="12035" width="28.75" style="45" customWidth="1"/>
    <col min="12036" max="12036" width="11.75" style="45" customWidth="1"/>
    <col min="12037" max="12288" width="9" style="45"/>
    <col min="12289" max="12289" width="5.25" style="45" customWidth="1"/>
    <col min="12290" max="12290" width="5.375" style="45" customWidth="1"/>
    <col min="12291" max="12291" width="28.75" style="45" customWidth="1"/>
    <col min="12292" max="12292" width="11.75" style="45" customWidth="1"/>
    <col min="12293" max="12544" width="9" style="45"/>
    <col min="12545" max="12545" width="5.25" style="45" customWidth="1"/>
    <col min="12546" max="12546" width="5.375" style="45" customWidth="1"/>
    <col min="12547" max="12547" width="28.75" style="45" customWidth="1"/>
    <col min="12548" max="12548" width="11.75" style="45" customWidth="1"/>
    <col min="12549" max="12800" width="9" style="45"/>
    <col min="12801" max="12801" width="5.25" style="45" customWidth="1"/>
    <col min="12802" max="12802" width="5.375" style="45" customWidth="1"/>
    <col min="12803" max="12803" width="28.75" style="45" customWidth="1"/>
    <col min="12804" max="12804" width="11.75" style="45" customWidth="1"/>
    <col min="12805" max="13056" width="9" style="45"/>
    <col min="13057" max="13057" width="5.25" style="45" customWidth="1"/>
    <col min="13058" max="13058" width="5.375" style="45" customWidth="1"/>
    <col min="13059" max="13059" width="28.75" style="45" customWidth="1"/>
    <col min="13060" max="13060" width="11.75" style="45" customWidth="1"/>
    <col min="13061" max="13312" width="9" style="45"/>
    <col min="13313" max="13313" width="5.25" style="45" customWidth="1"/>
    <col min="13314" max="13314" width="5.375" style="45" customWidth="1"/>
    <col min="13315" max="13315" width="28.75" style="45" customWidth="1"/>
    <col min="13316" max="13316" width="11.75" style="45" customWidth="1"/>
    <col min="13317" max="13568" width="9" style="45"/>
    <col min="13569" max="13569" width="5.25" style="45" customWidth="1"/>
    <col min="13570" max="13570" width="5.375" style="45" customWidth="1"/>
    <col min="13571" max="13571" width="28.75" style="45" customWidth="1"/>
    <col min="13572" max="13572" width="11.75" style="45" customWidth="1"/>
    <col min="13573" max="13824" width="9" style="45"/>
    <col min="13825" max="13825" width="5.25" style="45" customWidth="1"/>
    <col min="13826" max="13826" width="5.375" style="45" customWidth="1"/>
    <col min="13827" max="13827" width="28.75" style="45" customWidth="1"/>
    <col min="13828" max="13828" width="11.75" style="45" customWidth="1"/>
    <col min="13829" max="14080" width="9" style="45"/>
    <col min="14081" max="14081" width="5.25" style="45" customWidth="1"/>
    <col min="14082" max="14082" width="5.375" style="45" customWidth="1"/>
    <col min="14083" max="14083" width="28.75" style="45" customWidth="1"/>
    <col min="14084" max="14084" width="11.75" style="45" customWidth="1"/>
    <col min="14085" max="14336" width="9" style="45"/>
    <col min="14337" max="14337" width="5.25" style="45" customWidth="1"/>
    <col min="14338" max="14338" width="5.375" style="45" customWidth="1"/>
    <col min="14339" max="14339" width="28.75" style="45" customWidth="1"/>
    <col min="14340" max="14340" width="11.75" style="45" customWidth="1"/>
    <col min="14341" max="14592" width="9" style="45"/>
    <col min="14593" max="14593" width="5.25" style="45" customWidth="1"/>
    <col min="14594" max="14594" width="5.375" style="45" customWidth="1"/>
    <col min="14595" max="14595" width="28.75" style="45" customWidth="1"/>
    <col min="14596" max="14596" width="11.75" style="45" customWidth="1"/>
    <col min="14597" max="14848" width="9" style="45"/>
    <col min="14849" max="14849" width="5.25" style="45" customWidth="1"/>
    <col min="14850" max="14850" width="5.375" style="45" customWidth="1"/>
    <col min="14851" max="14851" width="28.75" style="45" customWidth="1"/>
    <col min="14852" max="14852" width="11.75" style="45" customWidth="1"/>
    <col min="14853" max="15104" width="9" style="45"/>
    <col min="15105" max="15105" width="5.25" style="45" customWidth="1"/>
    <col min="15106" max="15106" width="5.375" style="45" customWidth="1"/>
    <col min="15107" max="15107" width="28.75" style="45" customWidth="1"/>
    <col min="15108" max="15108" width="11.75" style="45" customWidth="1"/>
    <col min="15109" max="15360" width="9" style="45"/>
    <col min="15361" max="15361" width="5.25" style="45" customWidth="1"/>
    <col min="15362" max="15362" width="5.375" style="45" customWidth="1"/>
    <col min="15363" max="15363" width="28.75" style="45" customWidth="1"/>
    <col min="15364" max="15364" width="11.75" style="45" customWidth="1"/>
    <col min="15365" max="15616" width="9" style="45"/>
    <col min="15617" max="15617" width="5.25" style="45" customWidth="1"/>
    <col min="15618" max="15618" width="5.375" style="45" customWidth="1"/>
    <col min="15619" max="15619" width="28.75" style="45" customWidth="1"/>
    <col min="15620" max="15620" width="11.75" style="45" customWidth="1"/>
    <col min="15621" max="15872" width="9" style="45"/>
    <col min="15873" max="15873" width="5.25" style="45" customWidth="1"/>
    <col min="15874" max="15874" width="5.375" style="45" customWidth="1"/>
    <col min="15875" max="15875" width="28.75" style="45" customWidth="1"/>
    <col min="15876" max="15876" width="11.75" style="45" customWidth="1"/>
    <col min="15877" max="16128" width="9" style="45"/>
    <col min="16129" max="16129" width="5.25" style="45" customWidth="1"/>
    <col min="16130" max="16130" width="5.375" style="45" customWidth="1"/>
    <col min="16131" max="16131" width="28.75" style="45" customWidth="1"/>
    <col min="16132" max="16132" width="11.75" style="45" customWidth="1"/>
    <col min="16133" max="16384" width="9" style="45"/>
  </cols>
  <sheetData>
    <row r="1" spans="1:7">
      <c r="A1" s="44"/>
      <c r="B1" s="44"/>
      <c r="C1" s="44"/>
      <c r="D1" s="44"/>
      <c r="E1" s="44"/>
      <c r="F1" s="44"/>
    </row>
    <row r="2" spans="1:7" ht="30.6" customHeight="1">
      <c r="B2" s="46"/>
      <c r="C2" s="47" t="s">
        <v>54</v>
      </c>
      <c r="D2" s="47" t="s">
        <v>16</v>
      </c>
      <c r="E2" s="47" t="s">
        <v>55</v>
      </c>
      <c r="F2" s="48" t="s">
        <v>56</v>
      </c>
      <c r="G2" s="48"/>
    </row>
    <row r="3" spans="1:7" ht="16.899999999999999" customHeight="1">
      <c r="B3" s="49">
        <v>0</v>
      </c>
      <c r="C3" s="50" t="s">
        <v>57</v>
      </c>
      <c r="D3" s="51">
        <v>2</v>
      </c>
      <c r="E3" s="51">
        <v>6</v>
      </c>
      <c r="F3" s="52">
        <f t="shared" ref="F3:F14" si="0">SUM(D3:E3)</f>
        <v>8</v>
      </c>
      <c r="G3" s="53"/>
    </row>
    <row r="4" spans="1:7" ht="16.899999999999999" customHeight="1">
      <c r="B4" s="49">
        <v>1</v>
      </c>
      <c r="C4" s="50" t="s">
        <v>58</v>
      </c>
      <c r="D4" s="51">
        <v>3</v>
      </c>
      <c r="E4" s="51">
        <v>6</v>
      </c>
      <c r="F4" s="52">
        <f t="shared" si="0"/>
        <v>9</v>
      </c>
      <c r="G4" s="53"/>
    </row>
    <row r="5" spans="1:7" ht="16.899999999999999" customHeight="1">
      <c r="B5" s="49">
        <v>2</v>
      </c>
      <c r="C5" s="50" t="s">
        <v>59</v>
      </c>
      <c r="D5" s="51">
        <v>4</v>
      </c>
      <c r="E5" s="51">
        <v>6</v>
      </c>
      <c r="F5" s="52">
        <f t="shared" si="0"/>
        <v>10</v>
      </c>
      <c r="G5" s="53"/>
    </row>
    <row r="6" spans="1:7" ht="16.899999999999999" customHeight="1">
      <c r="B6" s="49">
        <v>3</v>
      </c>
      <c r="C6" s="50" t="s">
        <v>60</v>
      </c>
      <c r="D6" s="51">
        <v>5</v>
      </c>
      <c r="E6" s="51">
        <v>6</v>
      </c>
      <c r="F6" s="52">
        <f t="shared" si="0"/>
        <v>11</v>
      </c>
      <c r="G6" s="53"/>
    </row>
    <row r="7" spans="1:7" ht="16.899999999999999" customHeight="1">
      <c r="B7" s="49">
        <v>4</v>
      </c>
      <c r="C7" s="50" t="s">
        <v>61</v>
      </c>
      <c r="D7" s="51">
        <v>6</v>
      </c>
      <c r="E7" s="51">
        <v>6</v>
      </c>
      <c r="F7" s="52">
        <f t="shared" si="0"/>
        <v>12</v>
      </c>
      <c r="G7" s="53"/>
    </row>
    <row r="8" spans="1:7" ht="16.899999999999999" customHeight="1">
      <c r="B8" s="49">
        <v>5</v>
      </c>
      <c r="C8" s="50" t="s">
        <v>62</v>
      </c>
      <c r="D8" s="51">
        <v>7</v>
      </c>
      <c r="E8" s="51">
        <v>6</v>
      </c>
      <c r="F8" s="52">
        <f t="shared" si="0"/>
        <v>13</v>
      </c>
      <c r="G8" s="53"/>
    </row>
    <row r="9" spans="1:7" ht="16.899999999999999" customHeight="1">
      <c r="B9" s="49">
        <v>6</v>
      </c>
      <c r="C9" s="50" t="s">
        <v>63</v>
      </c>
      <c r="D9" s="51">
        <v>8</v>
      </c>
      <c r="E9" s="51">
        <v>6</v>
      </c>
      <c r="F9" s="52">
        <f t="shared" si="0"/>
        <v>14</v>
      </c>
      <c r="G9" s="53"/>
    </row>
    <row r="10" spans="1:7" ht="16.899999999999999" customHeight="1">
      <c r="B10" s="49">
        <v>7</v>
      </c>
      <c r="C10" s="50" t="s">
        <v>64</v>
      </c>
      <c r="D10" s="51">
        <v>9</v>
      </c>
      <c r="E10" s="51">
        <v>6</v>
      </c>
      <c r="F10" s="52">
        <f t="shared" si="0"/>
        <v>15</v>
      </c>
      <c r="G10" s="53"/>
    </row>
    <row r="11" spans="1:7" ht="16.899999999999999" customHeight="1">
      <c r="B11" s="49">
        <v>8</v>
      </c>
      <c r="C11" s="50" t="s">
        <v>65</v>
      </c>
      <c r="D11" s="51">
        <v>10</v>
      </c>
      <c r="E11" s="51">
        <v>6</v>
      </c>
      <c r="F11" s="52">
        <f t="shared" si="0"/>
        <v>16</v>
      </c>
      <c r="G11" s="53"/>
    </row>
    <row r="12" spans="1:7" ht="16.899999999999999" customHeight="1">
      <c r="B12" s="49">
        <v>9</v>
      </c>
      <c r="C12" s="50" t="s">
        <v>66</v>
      </c>
      <c r="D12" s="51">
        <v>11</v>
      </c>
      <c r="E12" s="51">
        <v>6</v>
      </c>
      <c r="F12" s="52">
        <f t="shared" si="0"/>
        <v>17</v>
      </c>
      <c r="G12" s="53"/>
    </row>
    <row r="13" spans="1:7" ht="16.899999999999999" customHeight="1">
      <c r="B13" s="49">
        <v>10</v>
      </c>
      <c r="C13" s="50" t="s">
        <v>67</v>
      </c>
      <c r="D13" s="51">
        <v>12</v>
      </c>
      <c r="E13" s="51">
        <v>6</v>
      </c>
      <c r="F13" s="52">
        <f t="shared" si="0"/>
        <v>18</v>
      </c>
      <c r="G13" s="53"/>
    </row>
    <row r="14" spans="1:7" ht="16.5">
      <c r="B14" s="49">
        <v>11</v>
      </c>
      <c r="C14" s="50" t="s">
        <v>68</v>
      </c>
      <c r="D14" s="51">
        <v>12</v>
      </c>
      <c r="E14" s="51">
        <v>7</v>
      </c>
      <c r="F14" s="52">
        <f t="shared" si="0"/>
        <v>19</v>
      </c>
      <c r="G14" s="53"/>
    </row>
    <row r="15" spans="1:7">
      <c r="C15" s="50"/>
      <c r="D15" s="49"/>
      <c r="E15" s="49"/>
    </row>
  </sheetData>
  <sheetProtection password="9207"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T46"/>
  <sheetViews>
    <sheetView view="pageBreakPreview" zoomScale="90" zoomScaleNormal="85" zoomScaleSheetLayoutView="90" workbookViewId="0">
      <pane xSplit="5" ySplit="6" topLeftCell="AR7" activePane="bottomRight" state="frozen"/>
      <selection activeCell="U35" sqref="U35:V35"/>
      <selection pane="topRight" activeCell="U35" sqref="U35:V35"/>
      <selection pane="bottomLeft" activeCell="U35" sqref="U35:V35"/>
      <selection pane="bottomRight" activeCell="AS10" sqref="AS10"/>
    </sheetView>
  </sheetViews>
  <sheetFormatPr defaultRowHeight="13.5"/>
  <cols>
    <col min="1" max="1" width="9" style="101"/>
    <col min="2" max="2" width="5.625" style="95" customWidth="1"/>
    <col min="3" max="3" width="8.375" style="95" customWidth="1"/>
    <col min="4" max="4" width="4.5" style="95" bestFit="1" customWidth="1"/>
    <col min="5" max="5" width="8.375" style="95" customWidth="1"/>
    <col min="6" max="6" width="2.25" style="83" customWidth="1"/>
    <col min="7" max="7" width="6.875" style="96" customWidth="1"/>
    <col min="8" max="8" width="8.125" style="97" customWidth="1"/>
    <col min="9" max="9" width="2.25" style="58" customWidth="1"/>
    <col min="10" max="10" width="6.25" style="96" customWidth="1"/>
    <col min="11" max="11" width="6.25" style="97" customWidth="1"/>
    <col min="12" max="12" width="6.625" style="93" customWidth="1"/>
    <col min="13" max="13" width="2.25" style="93" customWidth="1"/>
    <col min="14" max="14" width="6.625" style="94" customWidth="1"/>
    <col min="15" max="15" width="2.25" style="58" customWidth="1"/>
    <col min="16" max="16" width="10.875" style="98" customWidth="1"/>
    <col min="17" max="17" width="2.25" style="93" customWidth="1"/>
    <col min="18" max="18" width="8.625" style="94" customWidth="1"/>
    <col min="19" max="19" width="2.25" style="58" customWidth="1"/>
    <col min="20" max="20" width="10.875" style="96" customWidth="1"/>
    <col min="21" max="21" width="2.125" style="58" customWidth="1"/>
    <col min="22" max="22" width="5.75" style="96" customWidth="1"/>
    <col min="23" max="23" width="9.5" style="99" customWidth="1"/>
    <col min="24" max="24" width="2.125" style="93" customWidth="1"/>
    <col min="25" max="25" width="5.5" style="94" customWidth="1"/>
    <col min="26" max="26" width="2.125" style="58" customWidth="1"/>
    <col min="27" max="27" width="9" style="98" customWidth="1"/>
    <col min="28" max="28" width="2.125" style="93" customWidth="1"/>
    <col min="29" max="29" width="5.5" style="94" customWidth="1"/>
    <col min="30" max="30" width="2.125" style="58" customWidth="1"/>
    <col min="31" max="31" width="9" style="98" customWidth="1"/>
    <col min="32" max="32" width="2.125" style="93" customWidth="1"/>
    <col min="33" max="33" width="12.375" style="94" customWidth="1"/>
    <col min="34" max="34" width="2.25" style="58" customWidth="1"/>
    <col min="35" max="35" width="16.375" style="96" customWidth="1"/>
    <col min="36" max="36" width="2.25" style="93" customWidth="1"/>
    <col min="37" max="37" width="6.75" style="94" customWidth="1"/>
    <col min="38" max="38" width="2.25" style="58" customWidth="1"/>
    <col min="39" max="39" width="10.75" style="96" customWidth="1"/>
    <col min="40" max="40" width="2.25" style="96" customWidth="1"/>
    <col min="41" max="41" width="19.375" style="94" customWidth="1"/>
    <col min="42" max="42" width="2.25" style="58" customWidth="1"/>
    <col min="43" max="43" width="22.375" style="96" customWidth="1"/>
    <col min="44" max="44" width="2.25" style="96" customWidth="1"/>
    <col min="45" max="45" width="14.5" style="94" customWidth="1"/>
    <col min="46" max="46" width="5.5" style="94" hidden="1" customWidth="1"/>
    <col min="47" max="47" width="2.875" style="94" hidden="1" customWidth="1"/>
    <col min="48" max="48" width="6.75" style="94" hidden="1" customWidth="1"/>
    <col min="49" max="49" width="8.125" style="94" hidden="1" customWidth="1"/>
    <col min="50" max="50" width="2.25" style="94" hidden="1" customWidth="1"/>
    <col min="51" max="51" width="5.5" style="94" hidden="1" customWidth="1"/>
    <col min="52" max="52" width="2.875" style="94" hidden="1" customWidth="1"/>
    <col min="53" max="53" width="6.75" style="94" hidden="1" customWidth="1"/>
    <col min="54" max="54" width="8" style="94" hidden="1" customWidth="1"/>
    <col min="55" max="55" width="2.25" style="96" hidden="1" customWidth="1"/>
    <col min="56" max="56" width="10.5" style="94" hidden="1" customWidth="1"/>
    <col min="57" max="57" width="2.25" style="96" customWidth="1"/>
    <col min="58" max="58" width="14.125" style="100" customWidth="1"/>
    <col min="59" max="59" width="2.25" style="100" customWidth="1"/>
    <col min="60" max="60" width="15.875" style="100" customWidth="1"/>
    <col min="61" max="61" width="2.25" style="100" customWidth="1"/>
    <col min="62" max="62" width="16.25" style="100" customWidth="1"/>
    <col min="63" max="63" width="2.125" style="94" customWidth="1"/>
    <col min="64" max="64" width="5.5" style="94" customWidth="1"/>
    <col min="65" max="65" width="2.25" style="58" customWidth="1"/>
    <col min="66" max="66" width="9.25" style="98" customWidth="1"/>
    <col min="67" max="67" width="2.25" style="93" customWidth="1"/>
    <col min="68" max="68" width="10.625" style="93" customWidth="1"/>
    <col min="69" max="69" width="3.5" style="72" customWidth="1"/>
    <col min="70" max="70" width="9" style="101"/>
    <col min="71" max="71" width="1.875" style="101" customWidth="1"/>
    <col min="72" max="16384" width="9" style="101"/>
  </cols>
  <sheetData>
    <row r="1" spans="1:72" s="57" customFormat="1" ht="39" customHeight="1">
      <c r="B1" s="593" t="s">
        <v>69</v>
      </c>
      <c r="C1" s="593" t="s">
        <v>14</v>
      </c>
      <c r="D1" s="593" t="s">
        <v>70</v>
      </c>
      <c r="E1" s="593" t="s">
        <v>71</v>
      </c>
      <c r="F1" s="54"/>
      <c r="G1" s="594" t="s">
        <v>72</v>
      </c>
      <c r="H1" s="595"/>
      <c r="I1" s="55"/>
      <c r="J1" s="598" t="s">
        <v>73</v>
      </c>
      <c r="K1" s="599"/>
      <c r="L1" s="600"/>
      <c r="M1" s="55"/>
      <c r="N1" s="598" t="s">
        <v>74</v>
      </c>
      <c r="O1" s="599"/>
      <c r="P1" s="600"/>
      <c r="Q1" s="55"/>
      <c r="R1" s="594" t="s">
        <v>75</v>
      </c>
      <c r="S1" s="599"/>
      <c r="T1" s="600"/>
      <c r="U1" s="55"/>
      <c r="V1" s="598" t="s">
        <v>76</v>
      </c>
      <c r="W1" s="600"/>
      <c r="X1" s="55"/>
      <c r="Y1" s="594" t="s">
        <v>77</v>
      </c>
      <c r="Z1" s="609"/>
      <c r="AA1" s="595"/>
      <c r="AB1" s="55"/>
      <c r="AC1" s="594" t="s">
        <v>78</v>
      </c>
      <c r="AD1" s="609"/>
      <c r="AE1" s="595"/>
      <c r="AF1" s="55"/>
      <c r="AG1" s="594" t="s">
        <v>79</v>
      </c>
      <c r="AH1" s="599"/>
      <c r="AI1" s="600"/>
      <c r="AJ1" s="55"/>
      <c r="AK1" s="598" t="s">
        <v>80</v>
      </c>
      <c r="AL1" s="599"/>
      <c r="AM1" s="600"/>
      <c r="AN1" s="55"/>
      <c r="AO1" s="598" t="s">
        <v>81</v>
      </c>
      <c r="AP1" s="599"/>
      <c r="AQ1" s="600"/>
      <c r="AR1" s="55"/>
      <c r="AS1" s="579" t="s">
        <v>82</v>
      </c>
      <c r="AT1" s="594" t="s">
        <v>83</v>
      </c>
      <c r="AU1" s="609"/>
      <c r="AV1" s="609"/>
      <c r="AW1" s="595"/>
      <c r="AX1" s="56"/>
      <c r="AY1" s="594" t="s">
        <v>84</v>
      </c>
      <c r="AZ1" s="609"/>
      <c r="BA1" s="609"/>
      <c r="BB1" s="595"/>
      <c r="BC1" s="55"/>
      <c r="BD1" s="579" t="s">
        <v>85</v>
      </c>
      <c r="BE1" s="55"/>
      <c r="BF1" s="579" t="s">
        <v>86</v>
      </c>
      <c r="BG1" s="55"/>
      <c r="BH1" s="579" t="s">
        <v>87</v>
      </c>
      <c r="BI1" s="55"/>
      <c r="BJ1" s="579" t="s">
        <v>88</v>
      </c>
      <c r="BL1" s="594" t="s">
        <v>89</v>
      </c>
      <c r="BM1" s="609"/>
      <c r="BN1" s="595"/>
      <c r="BO1" s="55"/>
      <c r="BP1" s="579" t="s">
        <v>90</v>
      </c>
      <c r="BR1" s="616" t="s">
        <v>529</v>
      </c>
      <c r="BS1" s="617"/>
      <c r="BT1" s="618"/>
    </row>
    <row r="2" spans="1:72" s="57" customFormat="1" ht="17.25" customHeight="1">
      <c r="B2" s="593"/>
      <c r="C2" s="593"/>
      <c r="D2" s="593"/>
      <c r="E2" s="593"/>
      <c r="F2" s="54"/>
      <c r="G2" s="596"/>
      <c r="H2" s="597"/>
      <c r="I2" s="58"/>
      <c r="J2" s="601"/>
      <c r="K2" s="602"/>
      <c r="L2" s="603"/>
      <c r="M2" s="58"/>
      <c r="N2" s="601"/>
      <c r="O2" s="602"/>
      <c r="P2" s="603"/>
      <c r="Q2" s="58"/>
      <c r="R2" s="601"/>
      <c r="S2" s="602"/>
      <c r="T2" s="603"/>
      <c r="U2" s="58"/>
      <c r="V2" s="601"/>
      <c r="W2" s="603"/>
      <c r="X2" s="58"/>
      <c r="Y2" s="596"/>
      <c r="Z2" s="610"/>
      <c r="AA2" s="597"/>
      <c r="AB2" s="58"/>
      <c r="AC2" s="596"/>
      <c r="AD2" s="610"/>
      <c r="AE2" s="597"/>
      <c r="AF2" s="58"/>
      <c r="AG2" s="601"/>
      <c r="AH2" s="602"/>
      <c r="AI2" s="603"/>
      <c r="AJ2" s="58"/>
      <c r="AK2" s="601"/>
      <c r="AL2" s="602"/>
      <c r="AM2" s="603"/>
      <c r="AN2" s="55"/>
      <c r="AO2" s="601"/>
      <c r="AP2" s="602"/>
      <c r="AQ2" s="603"/>
      <c r="AR2" s="55"/>
      <c r="AS2" s="592"/>
      <c r="AT2" s="596"/>
      <c r="AU2" s="610"/>
      <c r="AV2" s="610"/>
      <c r="AW2" s="597"/>
      <c r="AX2" s="56"/>
      <c r="AY2" s="596"/>
      <c r="AZ2" s="610"/>
      <c r="BA2" s="610"/>
      <c r="BB2" s="597"/>
      <c r="BC2" s="55"/>
      <c r="BD2" s="592"/>
      <c r="BE2" s="55"/>
      <c r="BF2" s="592"/>
      <c r="BG2" s="55"/>
      <c r="BH2" s="592"/>
      <c r="BI2" s="55"/>
      <c r="BJ2" s="592"/>
      <c r="BL2" s="596"/>
      <c r="BM2" s="610"/>
      <c r="BN2" s="597"/>
      <c r="BO2" s="58"/>
      <c r="BP2" s="592"/>
      <c r="BR2" s="619"/>
      <c r="BS2" s="620"/>
      <c r="BT2" s="621"/>
    </row>
    <row r="3" spans="1:72" s="71" customFormat="1" ht="13.5" customHeight="1">
      <c r="B3" s="593"/>
      <c r="C3" s="593"/>
      <c r="D3" s="593"/>
      <c r="E3" s="593"/>
      <c r="F3" s="59"/>
      <c r="G3" s="596"/>
      <c r="H3" s="597"/>
      <c r="I3" s="56"/>
      <c r="J3" s="60"/>
      <c r="K3" s="61"/>
      <c r="L3" s="62"/>
      <c r="M3" s="63"/>
      <c r="N3" s="64"/>
      <c r="O3" s="65"/>
      <c r="P3" s="579" t="s">
        <v>91</v>
      </c>
      <c r="Q3" s="63"/>
      <c r="R3" s="64"/>
      <c r="S3" s="65"/>
      <c r="T3" s="579" t="s">
        <v>91</v>
      </c>
      <c r="U3" s="56"/>
      <c r="V3" s="66"/>
      <c r="W3" s="579" t="s">
        <v>91</v>
      </c>
      <c r="X3" s="63"/>
      <c r="Y3" s="64"/>
      <c r="Z3" s="65"/>
      <c r="AA3" s="579" t="s">
        <v>91</v>
      </c>
      <c r="AB3" s="63"/>
      <c r="AC3" s="64"/>
      <c r="AD3" s="65"/>
      <c r="AE3" s="579" t="s">
        <v>91</v>
      </c>
      <c r="AF3" s="63"/>
      <c r="AG3" s="64"/>
      <c r="AH3" s="65"/>
      <c r="AI3" s="579" t="s">
        <v>91</v>
      </c>
      <c r="AJ3" s="63"/>
      <c r="AK3" s="64"/>
      <c r="AL3" s="65"/>
      <c r="AM3" s="579" t="s">
        <v>91</v>
      </c>
      <c r="AN3" s="67"/>
      <c r="AO3" s="64"/>
      <c r="AP3" s="65"/>
      <c r="AQ3" s="579" t="s">
        <v>92</v>
      </c>
      <c r="AR3" s="67"/>
      <c r="AS3" s="592"/>
      <c r="AT3" s="64"/>
      <c r="AU3" s="68"/>
      <c r="AV3" s="68"/>
      <c r="AW3" s="69"/>
      <c r="AX3" s="68"/>
      <c r="AY3" s="64"/>
      <c r="AZ3" s="68"/>
      <c r="BA3" s="68"/>
      <c r="BB3" s="69"/>
      <c r="BC3" s="56"/>
      <c r="BD3" s="70"/>
      <c r="BE3" s="67"/>
      <c r="BF3" s="70"/>
      <c r="BG3" s="67"/>
      <c r="BH3" s="70"/>
      <c r="BI3" s="67"/>
      <c r="BJ3" s="70"/>
      <c r="BL3" s="64"/>
      <c r="BM3" s="65"/>
      <c r="BN3" s="607" t="s">
        <v>91</v>
      </c>
      <c r="BO3" s="63"/>
      <c r="BP3" s="70"/>
      <c r="BQ3" s="72"/>
      <c r="BR3" s="323"/>
      <c r="BS3" s="324"/>
      <c r="BT3" s="622" t="s">
        <v>530</v>
      </c>
    </row>
    <row r="4" spans="1:72" s="71" customFormat="1" ht="13.5" customHeight="1">
      <c r="B4" s="579"/>
      <c r="C4" s="579"/>
      <c r="D4" s="579"/>
      <c r="E4" s="579"/>
      <c r="F4" s="59"/>
      <c r="G4" s="60"/>
      <c r="H4" s="73" t="s">
        <v>93</v>
      </c>
      <c r="I4" s="74"/>
      <c r="J4" s="64"/>
      <c r="K4" s="75" t="s">
        <v>94</v>
      </c>
      <c r="L4" s="62"/>
      <c r="M4" s="63"/>
      <c r="N4" s="60"/>
      <c r="O4" s="74"/>
      <c r="P4" s="592"/>
      <c r="Q4" s="63"/>
      <c r="R4" s="60"/>
      <c r="S4" s="74"/>
      <c r="T4" s="592"/>
      <c r="U4" s="58"/>
      <c r="V4" s="64"/>
      <c r="W4" s="592"/>
      <c r="X4" s="63"/>
      <c r="Y4" s="60"/>
      <c r="Z4" s="74"/>
      <c r="AA4" s="592"/>
      <c r="AB4" s="63"/>
      <c r="AC4" s="60"/>
      <c r="AD4" s="74"/>
      <c r="AE4" s="592"/>
      <c r="AF4" s="63"/>
      <c r="AG4" s="60"/>
      <c r="AH4" s="74"/>
      <c r="AI4" s="592"/>
      <c r="AJ4" s="63"/>
      <c r="AK4" s="60"/>
      <c r="AL4" s="74"/>
      <c r="AM4" s="592"/>
      <c r="AN4" s="68"/>
      <c r="AO4" s="60"/>
      <c r="AP4" s="74"/>
      <c r="AQ4" s="592"/>
      <c r="AR4" s="68"/>
      <c r="AS4" s="592"/>
      <c r="AT4" s="76"/>
      <c r="AU4" s="67"/>
      <c r="AV4" s="67"/>
      <c r="AW4" s="77"/>
      <c r="AX4" s="67"/>
      <c r="AY4" s="76"/>
      <c r="AZ4" s="67"/>
      <c r="BA4" s="67"/>
      <c r="BB4" s="77"/>
      <c r="BC4" s="56"/>
      <c r="BD4" s="78"/>
      <c r="BE4" s="68"/>
      <c r="BF4" s="66"/>
      <c r="BG4" s="68"/>
      <c r="BH4" s="66"/>
      <c r="BI4" s="68"/>
      <c r="BJ4" s="66"/>
      <c r="BL4" s="60"/>
      <c r="BM4" s="74"/>
      <c r="BN4" s="608"/>
      <c r="BO4" s="63"/>
      <c r="BP4" s="66"/>
      <c r="BQ4" s="72"/>
      <c r="BR4" s="311"/>
      <c r="BS4" s="281"/>
      <c r="BT4" s="623"/>
    </row>
    <row r="5" spans="1:72" s="71" customFormat="1" ht="13.5" customHeight="1">
      <c r="B5" s="79" t="s">
        <v>95</v>
      </c>
      <c r="C5" s="79" t="s">
        <v>96</v>
      </c>
      <c r="D5" s="79" t="s">
        <v>97</v>
      </c>
      <c r="E5" s="79" t="s">
        <v>98</v>
      </c>
      <c r="F5" s="56"/>
      <c r="G5" s="604" t="s">
        <v>99</v>
      </c>
      <c r="H5" s="606"/>
      <c r="I5" s="58"/>
      <c r="J5" s="604" t="s">
        <v>100</v>
      </c>
      <c r="K5" s="605"/>
      <c r="L5" s="606"/>
      <c r="M5" s="63"/>
      <c r="N5" s="604" t="s">
        <v>101</v>
      </c>
      <c r="O5" s="605"/>
      <c r="P5" s="606"/>
      <c r="Q5" s="63"/>
      <c r="R5" s="604" t="s">
        <v>102</v>
      </c>
      <c r="S5" s="605"/>
      <c r="T5" s="606"/>
      <c r="U5" s="58"/>
      <c r="V5" s="604" t="s">
        <v>103</v>
      </c>
      <c r="W5" s="606"/>
      <c r="X5" s="63"/>
      <c r="Y5" s="604" t="s">
        <v>104</v>
      </c>
      <c r="Z5" s="605"/>
      <c r="AA5" s="606"/>
      <c r="AB5" s="63"/>
      <c r="AC5" s="604" t="s">
        <v>105</v>
      </c>
      <c r="AD5" s="605"/>
      <c r="AE5" s="606"/>
      <c r="AF5" s="63"/>
      <c r="AG5" s="604" t="s">
        <v>106</v>
      </c>
      <c r="AH5" s="605"/>
      <c r="AI5" s="606"/>
      <c r="AJ5" s="63"/>
      <c r="AK5" s="604" t="s">
        <v>107</v>
      </c>
      <c r="AL5" s="605"/>
      <c r="AM5" s="606"/>
      <c r="AN5" s="68"/>
      <c r="AO5" s="604" t="s">
        <v>108</v>
      </c>
      <c r="AP5" s="605"/>
      <c r="AQ5" s="606"/>
      <c r="AR5" s="68"/>
      <c r="AS5" s="80" t="s">
        <v>109</v>
      </c>
      <c r="AT5" s="60"/>
      <c r="AU5" s="67"/>
      <c r="AV5" s="67"/>
      <c r="AW5" s="77"/>
      <c r="AX5" s="67"/>
      <c r="AY5" s="60"/>
      <c r="AZ5" s="67"/>
      <c r="BA5" s="67"/>
      <c r="BB5" s="77"/>
      <c r="BC5" s="56"/>
      <c r="BD5" s="81"/>
      <c r="BE5" s="68"/>
      <c r="BF5" s="80" t="s">
        <v>110</v>
      </c>
      <c r="BG5" s="68"/>
      <c r="BH5" s="80" t="s">
        <v>111</v>
      </c>
      <c r="BI5" s="68"/>
      <c r="BJ5" s="80" t="s">
        <v>112</v>
      </c>
      <c r="BK5" s="68"/>
      <c r="BL5" s="604" t="s">
        <v>113</v>
      </c>
      <c r="BM5" s="605"/>
      <c r="BN5" s="606"/>
      <c r="BO5" s="63"/>
      <c r="BP5" s="80" t="s">
        <v>114</v>
      </c>
      <c r="BQ5" s="72"/>
      <c r="BR5" s="624" t="s">
        <v>531</v>
      </c>
      <c r="BS5" s="625"/>
      <c r="BT5" s="626"/>
    </row>
    <row r="6" spans="1:72" s="85" customFormat="1" ht="16.5" customHeight="1">
      <c r="A6" s="85">
        <v>1</v>
      </c>
      <c r="B6" s="82">
        <v>2</v>
      </c>
      <c r="C6" s="85">
        <v>3</v>
      </c>
      <c r="D6" s="82">
        <v>4</v>
      </c>
      <c r="E6" s="85">
        <v>5</v>
      </c>
      <c r="F6" s="82">
        <v>6</v>
      </c>
      <c r="G6" s="85">
        <v>7</v>
      </c>
      <c r="H6" s="82">
        <v>8</v>
      </c>
      <c r="I6" s="85">
        <v>9</v>
      </c>
      <c r="J6" s="82">
        <v>10</v>
      </c>
      <c r="K6" s="85">
        <v>11</v>
      </c>
      <c r="L6" s="82">
        <v>12</v>
      </c>
      <c r="M6" s="85">
        <v>13</v>
      </c>
      <c r="N6" s="82">
        <v>14</v>
      </c>
      <c r="O6" s="85">
        <v>15</v>
      </c>
      <c r="P6" s="82">
        <v>16</v>
      </c>
      <c r="Q6" s="85">
        <v>17</v>
      </c>
      <c r="R6" s="82">
        <v>18</v>
      </c>
      <c r="S6" s="85">
        <v>19</v>
      </c>
      <c r="T6" s="82">
        <v>20</v>
      </c>
      <c r="U6" s="85">
        <v>21</v>
      </c>
      <c r="V6" s="82">
        <v>22</v>
      </c>
      <c r="W6" s="85">
        <v>23</v>
      </c>
      <c r="X6" s="82">
        <v>24</v>
      </c>
      <c r="Y6" s="85">
        <v>25</v>
      </c>
      <c r="Z6" s="82">
        <v>26</v>
      </c>
      <c r="AA6" s="85">
        <v>27</v>
      </c>
      <c r="AB6" s="82">
        <v>28</v>
      </c>
      <c r="AC6" s="85">
        <v>29</v>
      </c>
      <c r="AD6" s="82">
        <v>30</v>
      </c>
      <c r="AE6" s="85">
        <v>31</v>
      </c>
      <c r="AF6" s="82">
        <v>32</v>
      </c>
      <c r="AG6" s="85">
        <v>33</v>
      </c>
      <c r="AH6" s="82">
        <v>34</v>
      </c>
      <c r="AI6" s="85">
        <v>35</v>
      </c>
      <c r="AJ6" s="82">
        <v>36</v>
      </c>
      <c r="AK6" s="85">
        <v>37</v>
      </c>
      <c r="AL6" s="82">
        <v>38</v>
      </c>
      <c r="AM6" s="85">
        <v>39</v>
      </c>
      <c r="AN6" s="82">
        <v>40</v>
      </c>
      <c r="AO6" s="85">
        <v>41</v>
      </c>
      <c r="AP6" s="82">
        <v>42</v>
      </c>
      <c r="AQ6" s="85">
        <v>43</v>
      </c>
      <c r="AR6" s="82">
        <v>44</v>
      </c>
      <c r="AS6" s="85">
        <v>45</v>
      </c>
      <c r="AT6" s="82">
        <v>46</v>
      </c>
      <c r="AU6" s="85">
        <v>47</v>
      </c>
      <c r="AV6" s="82">
        <v>48</v>
      </c>
      <c r="AW6" s="85">
        <v>49</v>
      </c>
      <c r="AX6" s="82">
        <v>50</v>
      </c>
      <c r="AY6" s="85">
        <v>51</v>
      </c>
      <c r="AZ6" s="82">
        <v>52</v>
      </c>
      <c r="BA6" s="85">
        <v>53</v>
      </c>
      <c r="BB6" s="82">
        <v>54</v>
      </c>
      <c r="BC6" s="85">
        <v>55</v>
      </c>
      <c r="BD6" s="82">
        <v>56</v>
      </c>
      <c r="BE6" s="85">
        <v>57</v>
      </c>
      <c r="BF6" s="82">
        <v>58</v>
      </c>
      <c r="BG6" s="85">
        <v>59</v>
      </c>
      <c r="BH6" s="82">
        <v>60</v>
      </c>
      <c r="BI6" s="85">
        <v>61</v>
      </c>
      <c r="BJ6" s="82">
        <v>62</v>
      </c>
      <c r="BK6" s="85">
        <v>63</v>
      </c>
      <c r="BL6" s="82">
        <v>64</v>
      </c>
      <c r="BM6" s="85">
        <v>65</v>
      </c>
      <c r="BN6" s="82">
        <v>66</v>
      </c>
      <c r="BO6" s="85">
        <v>67</v>
      </c>
      <c r="BP6" s="82">
        <v>68</v>
      </c>
      <c r="BQ6" s="84"/>
      <c r="BR6" s="325">
        <v>70</v>
      </c>
      <c r="BS6" s="285">
        <v>71</v>
      </c>
      <c r="BT6" s="326">
        <v>72</v>
      </c>
    </row>
    <row r="7" spans="1:72" s="144" customFormat="1" ht="25.5" customHeight="1">
      <c r="A7" s="144" t="s">
        <v>223</v>
      </c>
      <c r="B7" s="579" t="s">
        <v>156</v>
      </c>
      <c r="C7" s="569" t="s">
        <v>115</v>
      </c>
      <c r="D7" s="571" t="s">
        <v>116</v>
      </c>
      <c r="E7" s="148" t="s">
        <v>25</v>
      </c>
      <c r="F7" s="149"/>
      <c r="G7" s="150">
        <v>83650</v>
      </c>
      <c r="H7" s="151">
        <v>91300</v>
      </c>
      <c r="I7" s="322" t="s">
        <v>507</v>
      </c>
      <c r="J7" s="152">
        <v>810</v>
      </c>
      <c r="K7" s="153">
        <v>890</v>
      </c>
      <c r="L7" s="154" t="s">
        <v>117</v>
      </c>
      <c r="M7" s="554" t="s">
        <v>507</v>
      </c>
      <c r="N7" s="555">
        <v>7470</v>
      </c>
      <c r="O7" s="546" t="s">
        <v>507</v>
      </c>
      <c r="P7" s="547">
        <v>70</v>
      </c>
      <c r="Q7" s="554" t="s">
        <v>507</v>
      </c>
      <c r="R7" s="555">
        <v>30610</v>
      </c>
      <c r="S7" s="546" t="s">
        <v>118</v>
      </c>
      <c r="T7" s="583">
        <v>300</v>
      </c>
      <c r="U7" s="322" t="s">
        <v>507</v>
      </c>
      <c r="V7" s="155">
        <v>7650</v>
      </c>
      <c r="W7" s="156">
        <v>70</v>
      </c>
      <c r="X7" s="264"/>
      <c r="Y7" s="157"/>
      <c r="Z7" s="158"/>
      <c r="AA7" s="159"/>
      <c r="AB7" s="265"/>
      <c r="AC7" s="157" t="s">
        <v>119</v>
      </c>
      <c r="AD7" s="158"/>
      <c r="AE7" s="160"/>
      <c r="AF7" s="553" t="s">
        <v>515</v>
      </c>
      <c r="AG7" s="563">
        <v>30610</v>
      </c>
      <c r="AH7" s="546" t="s">
        <v>118</v>
      </c>
      <c r="AI7" s="565">
        <v>300</v>
      </c>
      <c r="AJ7" s="546" t="s">
        <v>118</v>
      </c>
      <c r="AK7" s="567">
        <v>3640</v>
      </c>
      <c r="AL7" s="554" t="s">
        <v>507</v>
      </c>
      <c r="AM7" s="575">
        <v>30</v>
      </c>
      <c r="AN7" s="591" t="s">
        <v>118</v>
      </c>
      <c r="AO7" s="577">
        <v>1360</v>
      </c>
      <c r="AP7" s="554" t="s">
        <v>118</v>
      </c>
      <c r="AQ7" s="557">
        <v>10</v>
      </c>
      <c r="AR7" s="589" t="s">
        <v>515</v>
      </c>
      <c r="AS7" s="287" t="s">
        <v>120</v>
      </c>
      <c r="AT7" s="559" t="s">
        <v>488</v>
      </c>
      <c r="AU7" s="559" t="s">
        <v>516</v>
      </c>
      <c r="AV7" s="268" t="s">
        <v>121</v>
      </c>
      <c r="AW7" s="268">
        <v>2700</v>
      </c>
      <c r="AX7" s="269"/>
      <c r="AY7" s="559" t="s">
        <v>488</v>
      </c>
      <c r="AZ7" s="559" t="s">
        <v>516</v>
      </c>
      <c r="BA7" s="268" t="s">
        <v>121</v>
      </c>
      <c r="BB7" s="268">
        <v>2700</v>
      </c>
      <c r="BC7" s="270"/>
      <c r="BD7" s="561" t="e">
        <v>#VALUE!</v>
      </c>
      <c r="BE7" s="554" t="s">
        <v>509</v>
      </c>
      <c r="BF7" s="271">
        <v>7500</v>
      </c>
      <c r="BG7" s="554" t="s">
        <v>509</v>
      </c>
      <c r="BH7" s="161">
        <v>30610</v>
      </c>
      <c r="BI7" s="554" t="s">
        <v>509</v>
      </c>
      <c r="BJ7" s="161">
        <v>22630</v>
      </c>
      <c r="BK7" s="554" t="s">
        <v>118</v>
      </c>
      <c r="BL7" s="555">
        <v>18000</v>
      </c>
      <c r="BM7" s="546" t="s">
        <v>507</v>
      </c>
      <c r="BN7" s="547">
        <v>180</v>
      </c>
      <c r="BO7" s="275"/>
      <c r="BP7" s="261" t="s">
        <v>517</v>
      </c>
      <c r="BQ7" s="611" t="s">
        <v>507</v>
      </c>
      <c r="BR7" s="612">
        <v>5780</v>
      </c>
      <c r="BS7" s="546" t="s">
        <v>507</v>
      </c>
      <c r="BT7" s="614">
        <v>50</v>
      </c>
    </row>
    <row r="8" spans="1:72" s="144" customFormat="1" ht="25.5" customHeight="1">
      <c r="A8" s="144" t="s">
        <v>224</v>
      </c>
      <c r="B8" s="592"/>
      <c r="C8" s="570"/>
      <c r="D8" s="588"/>
      <c r="E8" s="164" t="s">
        <v>6</v>
      </c>
      <c r="F8" s="149"/>
      <c r="G8" s="165">
        <v>91300</v>
      </c>
      <c r="H8" s="166"/>
      <c r="I8" s="322" t="s">
        <v>507</v>
      </c>
      <c r="J8" s="167">
        <v>890</v>
      </c>
      <c r="K8" s="168"/>
      <c r="L8" s="169" t="s">
        <v>117</v>
      </c>
      <c r="M8" s="554"/>
      <c r="N8" s="556"/>
      <c r="O8" s="546"/>
      <c r="P8" s="548"/>
      <c r="Q8" s="554"/>
      <c r="R8" s="556"/>
      <c r="S8" s="546"/>
      <c r="T8" s="584"/>
      <c r="U8" s="322" t="s">
        <v>507</v>
      </c>
      <c r="V8" s="167">
        <v>7650</v>
      </c>
      <c r="W8" s="170">
        <v>70</v>
      </c>
      <c r="X8" s="266" t="s">
        <v>507</v>
      </c>
      <c r="Y8" s="171">
        <v>53560</v>
      </c>
      <c r="Z8" s="158" t="s">
        <v>118</v>
      </c>
      <c r="AA8" s="172">
        <v>530</v>
      </c>
      <c r="AB8" s="267" t="s">
        <v>507</v>
      </c>
      <c r="AC8" s="171">
        <v>45910</v>
      </c>
      <c r="AD8" s="173" t="s">
        <v>118</v>
      </c>
      <c r="AE8" s="172">
        <v>450</v>
      </c>
      <c r="AF8" s="553"/>
      <c r="AG8" s="564"/>
      <c r="AH8" s="546"/>
      <c r="AI8" s="566"/>
      <c r="AJ8" s="546"/>
      <c r="AK8" s="568"/>
      <c r="AL8" s="554"/>
      <c r="AM8" s="576"/>
      <c r="AN8" s="554"/>
      <c r="AO8" s="578"/>
      <c r="AP8" s="554"/>
      <c r="AQ8" s="558"/>
      <c r="AR8" s="590"/>
      <c r="AS8" s="288">
        <v>26660</v>
      </c>
      <c r="AT8" s="587"/>
      <c r="AU8" s="560"/>
      <c r="AV8" s="272" t="s">
        <v>122</v>
      </c>
      <c r="AW8" s="272">
        <v>3000</v>
      </c>
      <c r="AX8" s="269"/>
      <c r="AY8" s="587"/>
      <c r="AZ8" s="560"/>
      <c r="BA8" s="272" t="s">
        <v>122</v>
      </c>
      <c r="BB8" s="272">
        <v>3000</v>
      </c>
      <c r="BC8" s="270"/>
      <c r="BD8" s="562"/>
      <c r="BE8" s="554"/>
      <c r="BF8" s="273">
        <v>70</v>
      </c>
      <c r="BG8" s="554"/>
      <c r="BH8" s="174">
        <v>300</v>
      </c>
      <c r="BI8" s="554"/>
      <c r="BJ8" s="174">
        <v>220</v>
      </c>
      <c r="BK8" s="554"/>
      <c r="BL8" s="556"/>
      <c r="BM8" s="546"/>
      <c r="BN8" s="548"/>
      <c r="BO8" s="275"/>
      <c r="BP8" s="262">
        <v>0.63</v>
      </c>
      <c r="BQ8" s="554"/>
      <c r="BR8" s="613"/>
      <c r="BS8" s="546"/>
      <c r="BT8" s="615"/>
    </row>
    <row r="9" spans="1:72" s="71" customFormat="1" ht="25.5" customHeight="1">
      <c r="A9" s="145" t="s">
        <v>225</v>
      </c>
      <c r="B9" s="592"/>
      <c r="C9" s="579" t="s">
        <v>123</v>
      </c>
      <c r="D9" s="581" t="s">
        <v>116</v>
      </c>
      <c r="E9" s="86" t="s">
        <v>25</v>
      </c>
      <c r="F9" s="87"/>
      <c r="G9" s="150">
        <v>51880</v>
      </c>
      <c r="H9" s="151">
        <v>59530</v>
      </c>
      <c r="I9" s="322" t="s">
        <v>507</v>
      </c>
      <c r="J9" s="152">
        <v>500</v>
      </c>
      <c r="K9" s="153">
        <v>570</v>
      </c>
      <c r="L9" s="154" t="s">
        <v>117</v>
      </c>
      <c r="M9" s="554" t="s">
        <v>507</v>
      </c>
      <c r="N9" s="555">
        <v>4480</v>
      </c>
      <c r="O9" s="546" t="s">
        <v>507</v>
      </c>
      <c r="P9" s="547">
        <v>40</v>
      </c>
      <c r="Q9" s="554" t="s">
        <v>507</v>
      </c>
      <c r="R9" s="555">
        <v>18360</v>
      </c>
      <c r="S9" s="546" t="s">
        <v>118</v>
      </c>
      <c r="T9" s="583">
        <v>180</v>
      </c>
      <c r="U9" s="322" t="s">
        <v>518</v>
      </c>
      <c r="V9" s="155">
        <v>7650</v>
      </c>
      <c r="W9" s="156">
        <v>70</v>
      </c>
      <c r="X9" s="264"/>
      <c r="Y9" s="157"/>
      <c r="Z9" s="158"/>
      <c r="AA9" s="159"/>
      <c r="AB9" s="265"/>
      <c r="AC9" s="157" t="s">
        <v>119</v>
      </c>
      <c r="AD9" s="158"/>
      <c r="AE9" s="160"/>
      <c r="AF9" s="585" t="s">
        <v>515</v>
      </c>
      <c r="AG9" s="563">
        <v>18360</v>
      </c>
      <c r="AH9" s="546" t="s">
        <v>118</v>
      </c>
      <c r="AI9" s="565">
        <v>180</v>
      </c>
      <c r="AJ9" s="586" t="s">
        <v>118</v>
      </c>
      <c r="AK9" s="567">
        <v>2490</v>
      </c>
      <c r="AL9" s="554" t="s">
        <v>518</v>
      </c>
      <c r="AM9" s="575">
        <v>20</v>
      </c>
      <c r="AN9" s="554" t="s">
        <v>118</v>
      </c>
      <c r="AO9" s="577">
        <v>810</v>
      </c>
      <c r="AP9" s="554" t="s">
        <v>118</v>
      </c>
      <c r="AQ9" s="557">
        <v>8</v>
      </c>
      <c r="AR9" s="590"/>
      <c r="AS9" s="288" t="s">
        <v>125</v>
      </c>
      <c r="AT9" s="587"/>
      <c r="AU9" s="573" t="s">
        <v>519</v>
      </c>
      <c r="AV9" s="272" t="s">
        <v>121</v>
      </c>
      <c r="AW9" s="272">
        <v>2600</v>
      </c>
      <c r="AX9" s="269"/>
      <c r="AY9" s="587"/>
      <c r="AZ9" s="573" t="s">
        <v>520</v>
      </c>
      <c r="BA9" s="272" t="s">
        <v>121</v>
      </c>
      <c r="BB9" s="272">
        <v>2600</v>
      </c>
      <c r="BC9" s="270"/>
      <c r="BD9" s="561" t="e">
        <v>#VALUE!</v>
      </c>
      <c r="BE9" s="554" t="s">
        <v>509</v>
      </c>
      <c r="BF9" s="271">
        <v>4500</v>
      </c>
      <c r="BG9" s="554" t="s">
        <v>509</v>
      </c>
      <c r="BH9" s="161">
        <v>18360</v>
      </c>
      <c r="BI9" s="554" t="s">
        <v>521</v>
      </c>
      <c r="BJ9" s="161">
        <v>13580</v>
      </c>
      <c r="BK9" s="554" t="s">
        <v>118</v>
      </c>
      <c r="BL9" s="555">
        <v>10800</v>
      </c>
      <c r="BM9" s="546" t="s">
        <v>507</v>
      </c>
      <c r="BN9" s="547">
        <v>100</v>
      </c>
      <c r="BO9" s="275"/>
      <c r="BP9" s="261" t="s">
        <v>517</v>
      </c>
      <c r="BQ9" s="611" t="s">
        <v>518</v>
      </c>
      <c r="BR9" s="612">
        <v>3470</v>
      </c>
      <c r="BS9" s="546" t="s">
        <v>507</v>
      </c>
      <c r="BT9" s="614">
        <v>30</v>
      </c>
    </row>
    <row r="10" spans="1:72" s="71" customFormat="1" ht="25.5" customHeight="1">
      <c r="A10" s="145" t="s">
        <v>226</v>
      </c>
      <c r="B10" s="592"/>
      <c r="C10" s="580"/>
      <c r="D10" s="582"/>
      <c r="E10" s="91" t="s">
        <v>6</v>
      </c>
      <c r="F10" s="87"/>
      <c r="G10" s="165">
        <v>59530</v>
      </c>
      <c r="H10" s="166"/>
      <c r="I10" s="322" t="s">
        <v>507</v>
      </c>
      <c r="J10" s="167">
        <v>570</v>
      </c>
      <c r="K10" s="168"/>
      <c r="L10" s="169" t="s">
        <v>117</v>
      </c>
      <c r="M10" s="554"/>
      <c r="N10" s="556"/>
      <c r="O10" s="546"/>
      <c r="P10" s="548"/>
      <c r="Q10" s="554"/>
      <c r="R10" s="556"/>
      <c r="S10" s="546"/>
      <c r="T10" s="584"/>
      <c r="U10" s="322" t="s">
        <v>518</v>
      </c>
      <c r="V10" s="167">
        <v>7650</v>
      </c>
      <c r="W10" s="170">
        <v>70</v>
      </c>
      <c r="X10" s="266" t="s">
        <v>507</v>
      </c>
      <c r="Y10" s="171">
        <v>53560</v>
      </c>
      <c r="Z10" s="158" t="s">
        <v>118</v>
      </c>
      <c r="AA10" s="172">
        <v>530</v>
      </c>
      <c r="AB10" s="267" t="s">
        <v>507</v>
      </c>
      <c r="AC10" s="171">
        <v>45910</v>
      </c>
      <c r="AD10" s="173" t="s">
        <v>118</v>
      </c>
      <c r="AE10" s="172">
        <v>450</v>
      </c>
      <c r="AF10" s="585"/>
      <c r="AG10" s="564"/>
      <c r="AH10" s="546"/>
      <c r="AI10" s="566"/>
      <c r="AJ10" s="586"/>
      <c r="AK10" s="568"/>
      <c r="AL10" s="554"/>
      <c r="AM10" s="576"/>
      <c r="AN10" s="554"/>
      <c r="AO10" s="578"/>
      <c r="AP10" s="554"/>
      <c r="AQ10" s="558"/>
      <c r="AR10" s="590"/>
      <c r="AS10" s="288">
        <v>16400</v>
      </c>
      <c r="AT10" s="587"/>
      <c r="AU10" s="560"/>
      <c r="AV10" s="272" t="s">
        <v>122</v>
      </c>
      <c r="AW10" s="272">
        <v>2800</v>
      </c>
      <c r="AX10" s="269"/>
      <c r="AY10" s="587"/>
      <c r="AZ10" s="560"/>
      <c r="BA10" s="272" t="s">
        <v>122</v>
      </c>
      <c r="BB10" s="272">
        <v>2800</v>
      </c>
      <c r="BC10" s="270"/>
      <c r="BD10" s="562"/>
      <c r="BE10" s="554"/>
      <c r="BF10" s="273">
        <v>40</v>
      </c>
      <c r="BG10" s="554"/>
      <c r="BH10" s="174">
        <v>180</v>
      </c>
      <c r="BI10" s="554"/>
      <c r="BJ10" s="174">
        <v>130</v>
      </c>
      <c r="BK10" s="554"/>
      <c r="BL10" s="556"/>
      <c r="BM10" s="546"/>
      <c r="BN10" s="548"/>
      <c r="BO10" s="275"/>
      <c r="BP10" s="262">
        <v>0.78</v>
      </c>
      <c r="BQ10" s="554"/>
      <c r="BR10" s="613"/>
      <c r="BS10" s="546"/>
      <c r="BT10" s="615"/>
    </row>
    <row r="11" spans="1:72" s="144" customFormat="1" ht="25.5" customHeight="1">
      <c r="A11" s="144" t="s">
        <v>227</v>
      </c>
      <c r="B11" s="592"/>
      <c r="C11" s="569" t="s">
        <v>126</v>
      </c>
      <c r="D11" s="571" t="s">
        <v>116</v>
      </c>
      <c r="E11" s="148" t="s">
        <v>25</v>
      </c>
      <c r="F11" s="149"/>
      <c r="G11" s="150">
        <v>40480</v>
      </c>
      <c r="H11" s="151">
        <v>48130</v>
      </c>
      <c r="I11" s="322" t="s">
        <v>518</v>
      </c>
      <c r="J11" s="152">
        <v>380</v>
      </c>
      <c r="K11" s="153">
        <v>460</v>
      </c>
      <c r="L11" s="154" t="s">
        <v>117</v>
      </c>
      <c r="M11" s="554" t="s">
        <v>518</v>
      </c>
      <c r="N11" s="555">
        <v>3200</v>
      </c>
      <c r="O11" s="546" t="s">
        <v>518</v>
      </c>
      <c r="P11" s="547">
        <v>30</v>
      </c>
      <c r="Q11" s="554" t="s">
        <v>518</v>
      </c>
      <c r="R11" s="555">
        <v>13110</v>
      </c>
      <c r="S11" s="546" t="s">
        <v>118</v>
      </c>
      <c r="T11" s="583">
        <v>130</v>
      </c>
      <c r="U11" s="322" t="s">
        <v>518</v>
      </c>
      <c r="V11" s="155">
        <v>7650</v>
      </c>
      <c r="W11" s="156">
        <v>70</v>
      </c>
      <c r="X11" s="264"/>
      <c r="Y11" s="157"/>
      <c r="Z11" s="158"/>
      <c r="AA11" s="159"/>
      <c r="AB11" s="265"/>
      <c r="AC11" s="157" t="s">
        <v>119</v>
      </c>
      <c r="AD11" s="158"/>
      <c r="AE11" s="160"/>
      <c r="AF11" s="553" t="s">
        <v>522</v>
      </c>
      <c r="AG11" s="563">
        <v>13110</v>
      </c>
      <c r="AH11" s="546" t="s">
        <v>118</v>
      </c>
      <c r="AI11" s="565">
        <v>130</v>
      </c>
      <c r="AJ11" s="546" t="s">
        <v>118</v>
      </c>
      <c r="AK11" s="567">
        <v>2000</v>
      </c>
      <c r="AL11" s="554" t="s">
        <v>518</v>
      </c>
      <c r="AM11" s="575">
        <v>20</v>
      </c>
      <c r="AN11" s="554" t="s">
        <v>118</v>
      </c>
      <c r="AO11" s="577">
        <v>580</v>
      </c>
      <c r="AP11" s="554" t="s">
        <v>118</v>
      </c>
      <c r="AQ11" s="557">
        <v>5</v>
      </c>
      <c r="AR11" s="590"/>
      <c r="AS11" s="288" t="s">
        <v>127</v>
      </c>
      <c r="AT11" s="587"/>
      <c r="AU11" s="573" t="s">
        <v>523</v>
      </c>
      <c r="AV11" s="272" t="s">
        <v>121</v>
      </c>
      <c r="AW11" s="272">
        <v>2400</v>
      </c>
      <c r="AX11" s="269"/>
      <c r="AY11" s="587"/>
      <c r="AZ11" s="573" t="s">
        <v>523</v>
      </c>
      <c r="BA11" s="272" t="s">
        <v>121</v>
      </c>
      <c r="BB11" s="272">
        <v>2400</v>
      </c>
      <c r="BC11" s="270"/>
      <c r="BD11" s="561" t="e">
        <v>#VALUE!</v>
      </c>
      <c r="BE11" s="554" t="s">
        <v>521</v>
      </c>
      <c r="BF11" s="271">
        <v>3210</v>
      </c>
      <c r="BG11" s="554" t="s">
        <v>521</v>
      </c>
      <c r="BH11" s="161">
        <v>13110</v>
      </c>
      <c r="BI11" s="554" t="s">
        <v>521</v>
      </c>
      <c r="BJ11" s="161">
        <v>9700</v>
      </c>
      <c r="BK11" s="554" t="s">
        <v>118</v>
      </c>
      <c r="BL11" s="555">
        <v>7710</v>
      </c>
      <c r="BM11" s="546" t="s">
        <v>518</v>
      </c>
      <c r="BN11" s="547">
        <v>70</v>
      </c>
      <c r="BO11" s="275"/>
      <c r="BP11" s="261" t="s">
        <v>524</v>
      </c>
      <c r="BQ11" s="611" t="s">
        <v>518</v>
      </c>
      <c r="BR11" s="612">
        <v>2480</v>
      </c>
      <c r="BS11" s="546" t="s">
        <v>518</v>
      </c>
      <c r="BT11" s="614">
        <v>20</v>
      </c>
    </row>
    <row r="12" spans="1:72" s="144" customFormat="1" ht="25.5" customHeight="1">
      <c r="A12" s="144" t="s">
        <v>228</v>
      </c>
      <c r="B12" s="592"/>
      <c r="C12" s="570"/>
      <c r="D12" s="588"/>
      <c r="E12" s="164" t="s">
        <v>6</v>
      </c>
      <c r="F12" s="149"/>
      <c r="G12" s="165">
        <v>48130</v>
      </c>
      <c r="H12" s="166"/>
      <c r="I12" s="322" t="s">
        <v>518</v>
      </c>
      <c r="J12" s="167">
        <v>460</v>
      </c>
      <c r="K12" s="168"/>
      <c r="L12" s="169" t="s">
        <v>117</v>
      </c>
      <c r="M12" s="554"/>
      <c r="N12" s="556"/>
      <c r="O12" s="546"/>
      <c r="P12" s="548"/>
      <c r="Q12" s="554"/>
      <c r="R12" s="556"/>
      <c r="S12" s="546"/>
      <c r="T12" s="584"/>
      <c r="U12" s="322" t="s">
        <v>518</v>
      </c>
      <c r="V12" s="167">
        <v>7650</v>
      </c>
      <c r="W12" s="170">
        <v>70</v>
      </c>
      <c r="X12" s="266" t="s">
        <v>518</v>
      </c>
      <c r="Y12" s="171">
        <v>53560</v>
      </c>
      <c r="Z12" s="158" t="s">
        <v>118</v>
      </c>
      <c r="AA12" s="172">
        <v>530</v>
      </c>
      <c r="AB12" s="267" t="s">
        <v>518</v>
      </c>
      <c r="AC12" s="171">
        <v>45910</v>
      </c>
      <c r="AD12" s="173" t="s">
        <v>118</v>
      </c>
      <c r="AE12" s="172">
        <v>450</v>
      </c>
      <c r="AF12" s="553"/>
      <c r="AG12" s="564"/>
      <c r="AH12" s="546"/>
      <c r="AI12" s="566"/>
      <c r="AJ12" s="546"/>
      <c r="AK12" s="568"/>
      <c r="AL12" s="554"/>
      <c r="AM12" s="576"/>
      <c r="AN12" s="554"/>
      <c r="AO12" s="578"/>
      <c r="AP12" s="554"/>
      <c r="AQ12" s="558"/>
      <c r="AR12" s="590"/>
      <c r="AS12" s="288">
        <v>12000</v>
      </c>
      <c r="AT12" s="587"/>
      <c r="AU12" s="560"/>
      <c r="AV12" s="272" t="s">
        <v>122</v>
      </c>
      <c r="AW12" s="272">
        <v>2700</v>
      </c>
      <c r="AX12" s="269"/>
      <c r="AY12" s="587"/>
      <c r="AZ12" s="560"/>
      <c r="BA12" s="272" t="s">
        <v>122</v>
      </c>
      <c r="BB12" s="272">
        <v>2700</v>
      </c>
      <c r="BC12" s="270"/>
      <c r="BD12" s="562"/>
      <c r="BE12" s="554"/>
      <c r="BF12" s="273">
        <v>30</v>
      </c>
      <c r="BG12" s="554"/>
      <c r="BH12" s="174">
        <v>130</v>
      </c>
      <c r="BI12" s="554"/>
      <c r="BJ12" s="174">
        <v>90</v>
      </c>
      <c r="BK12" s="554"/>
      <c r="BL12" s="556"/>
      <c r="BM12" s="546"/>
      <c r="BN12" s="548"/>
      <c r="BO12" s="275"/>
      <c r="BP12" s="262">
        <v>0.86</v>
      </c>
      <c r="BQ12" s="554"/>
      <c r="BR12" s="613"/>
      <c r="BS12" s="546"/>
      <c r="BT12" s="615"/>
    </row>
    <row r="13" spans="1:72" s="71" customFormat="1" ht="25.5" customHeight="1">
      <c r="A13" s="145" t="s">
        <v>229</v>
      </c>
      <c r="B13" s="592"/>
      <c r="C13" s="579" t="s">
        <v>128</v>
      </c>
      <c r="D13" s="581" t="s">
        <v>116</v>
      </c>
      <c r="E13" s="86" t="s">
        <v>25</v>
      </c>
      <c r="F13" s="87"/>
      <c r="G13" s="150">
        <v>35880</v>
      </c>
      <c r="H13" s="151">
        <v>43530</v>
      </c>
      <c r="I13" s="322" t="s">
        <v>518</v>
      </c>
      <c r="J13" s="152">
        <v>340</v>
      </c>
      <c r="K13" s="153">
        <v>410</v>
      </c>
      <c r="L13" s="154" t="s">
        <v>117</v>
      </c>
      <c r="M13" s="554" t="s">
        <v>518</v>
      </c>
      <c r="N13" s="555">
        <v>2490</v>
      </c>
      <c r="O13" s="546" t="s">
        <v>518</v>
      </c>
      <c r="P13" s="547">
        <v>20</v>
      </c>
      <c r="Q13" s="554" t="s">
        <v>518</v>
      </c>
      <c r="R13" s="555">
        <v>10200</v>
      </c>
      <c r="S13" s="546" t="s">
        <v>118</v>
      </c>
      <c r="T13" s="583">
        <v>100</v>
      </c>
      <c r="U13" s="322" t="s">
        <v>518</v>
      </c>
      <c r="V13" s="155">
        <v>7650</v>
      </c>
      <c r="W13" s="156">
        <v>70</v>
      </c>
      <c r="X13" s="264"/>
      <c r="Y13" s="157"/>
      <c r="Z13" s="158"/>
      <c r="AA13" s="159"/>
      <c r="AB13" s="265"/>
      <c r="AC13" s="157" t="s">
        <v>119</v>
      </c>
      <c r="AD13" s="158"/>
      <c r="AE13" s="160"/>
      <c r="AF13" s="585" t="s">
        <v>522</v>
      </c>
      <c r="AG13" s="563">
        <v>10200</v>
      </c>
      <c r="AH13" s="546" t="s">
        <v>118</v>
      </c>
      <c r="AI13" s="565">
        <v>100</v>
      </c>
      <c r="AJ13" s="586" t="s">
        <v>118</v>
      </c>
      <c r="AK13" s="567">
        <v>1730</v>
      </c>
      <c r="AL13" s="554" t="s">
        <v>507</v>
      </c>
      <c r="AM13" s="575">
        <v>10</v>
      </c>
      <c r="AN13" s="554" t="s">
        <v>118</v>
      </c>
      <c r="AO13" s="577">
        <v>450</v>
      </c>
      <c r="AP13" s="554" t="s">
        <v>118</v>
      </c>
      <c r="AQ13" s="557">
        <v>4</v>
      </c>
      <c r="AR13" s="590"/>
      <c r="AS13" s="288" t="s">
        <v>129</v>
      </c>
      <c r="AT13" s="587"/>
      <c r="AU13" s="573" t="s">
        <v>525</v>
      </c>
      <c r="AV13" s="272" t="s">
        <v>121</v>
      </c>
      <c r="AW13" s="272">
        <v>2300</v>
      </c>
      <c r="AX13" s="269"/>
      <c r="AY13" s="587"/>
      <c r="AZ13" s="573" t="s">
        <v>525</v>
      </c>
      <c r="BA13" s="272" t="s">
        <v>121</v>
      </c>
      <c r="BB13" s="272">
        <v>2300</v>
      </c>
      <c r="BC13" s="270"/>
      <c r="BD13" s="561" t="e">
        <v>#VALUE!</v>
      </c>
      <c r="BE13" s="554" t="s">
        <v>521</v>
      </c>
      <c r="BF13" s="271">
        <v>2500</v>
      </c>
      <c r="BG13" s="554" t="s">
        <v>521</v>
      </c>
      <c r="BH13" s="161">
        <v>10200</v>
      </c>
      <c r="BI13" s="554" t="s">
        <v>509</v>
      </c>
      <c r="BJ13" s="161">
        <v>7540</v>
      </c>
      <c r="BK13" s="554" t="s">
        <v>118</v>
      </c>
      <c r="BL13" s="555">
        <v>6000</v>
      </c>
      <c r="BM13" s="546" t="s">
        <v>518</v>
      </c>
      <c r="BN13" s="547">
        <v>60</v>
      </c>
      <c r="BO13" s="275"/>
      <c r="BP13" s="261" t="s">
        <v>524</v>
      </c>
      <c r="BQ13" s="611" t="s">
        <v>518</v>
      </c>
      <c r="BR13" s="612" t="s">
        <v>526</v>
      </c>
      <c r="BS13" s="546" t="s">
        <v>518</v>
      </c>
      <c r="BT13" s="614" t="s">
        <v>526</v>
      </c>
    </row>
    <row r="14" spans="1:72" s="71" customFormat="1" ht="25.5" customHeight="1">
      <c r="A14" s="145" t="s">
        <v>230</v>
      </c>
      <c r="B14" s="592"/>
      <c r="C14" s="580"/>
      <c r="D14" s="582"/>
      <c r="E14" s="91" t="s">
        <v>6</v>
      </c>
      <c r="F14" s="87"/>
      <c r="G14" s="165">
        <v>43530</v>
      </c>
      <c r="H14" s="166"/>
      <c r="I14" s="322" t="s">
        <v>518</v>
      </c>
      <c r="J14" s="167">
        <v>410</v>
      </c>
      <c r="K14" s="168"/>
      <c r="L14" s="169" t="s">
        <v>117</v>
      </c>
      <c r="M14" s="554"/>
      <c r="N14" s="556"/>
      <c r="O14" s="546"/>
      <c r="P14" s="548"/>
      <c r="Q14" s="554"/>
      <c r="R14" s="556"/>
      <c r="S14" s="546"/>
      <c r="T14" s="584"/>
      <c r="U14" s="322" t="s">
        <v>518</v>
      </c>
      <c r="V14" s="167">
        <v>7650</v>
      </c>
      <c r="W14" s="170">
        <v>70</v>
      </c>
      <c r="X14" s="266" t="s">
        <v>518</v>
      </c>
      <c r="Y14" s="171">
        <v>53560</v>
      </c>
      <c r="Z14" s="158" t="s">
        <v>118</v>
      </c>
      <c r="AA14" s="172">
        <v>530</v>
      </c>
      <c r="AB14" s="267" t="s">
        <v>518</v>
      </c>
      <c r="AC14" s="171">
        <v>45910</v>
      </c>
      <c r="AD14" s="173" t="s">
        <v>118</v>
      </c>
      <c r="AE14" s="172">
        <v>450</v>
      </c>
      <c r="AF14" s="585"/>
      <c r="AG14" s="564"/>
      <c r="AH14" s="546"/>
      <c r="AI14" s="566"/>
      <c r="AJ14" s="586"/>
      <c r="AK14" s="568"/>
      <c r="AL14" s="554"/>
      <c r="AM14" s="576"/>
      <c r="AN14" s="554"/>
      <c r="AO14" s="578"/>
      <c r="AP14" s="554"/>
      <c r="AQ14" s="558"/>
      <c r="AR14" s="590"/>
      <c r="AS14" s="288">
        <v>9550</v>
      </c>
      <c r="AT14" s="574"/>
      <c r="AU14" s="574"/>
      <c r="AV14" s="274" t="s">
        <v>122</v>
      </c>
      <c r="AW14" s="274">
        <v>2600</v>
      </c>
      <c r="AX14" s="269"/>
      <c r="AY14" s="574"/>
      <c r="AZ14" s="574"/>
      <c r="BA14" s="274" t="s">
        <v>122</v>
      </c>
      <c r="BB14" s="274">
        <v>2600</v>
      </c>
      <c r="BC14" s="270"/>
      <c r="BD14" s="562"/>
      <c r="BE14" s="554"/>
      <c r="BF14" s="273">
        <v>20</v>
      </c>
      <c r="BG14" s="554"/>
      <c r="BH14" s="174">
        <v>100</v>
      </c>
      <c r="BI14" s="554"/>
      <c r="BJ14" s="174">
        <v>70</v>
      </c>
      <c r="BK14" s="554"/>
      <c r="BL14" s="556"/>
      <c r="BM14" s="546"/>
      <c r="BN14" s="548"/>
      <c r="BO14" s="275"/>
      <c r="BP14" s="262">
        <v>0.94</v>
      </c>
      <c r="BQ14" s="554"/>
      <c r="BR14" s="613"/>
      <c r="BS14" s="546"/>
      <c r="BT14" s="615"/>
    </row>
    <row r="15" spans="1:72" s="144" customFormat="1" ht="25.5" customHeight="1">
      <c r="A15" s="144" t="s">
        <v>231</v>
      </c>
      <c r="B15" s="592"/>
      <c r="C15" s="569" t="s">
        <v>130</v>
      </c>
      <c r="D15" s="571" t="s">
        <v>116</v>
      </c>
      <c r="E15" s="148" t="s">
        <v>25</v>
      </c>
      <c r="F15" s="149"/>
      <c r="G15" s="150">
        <v>31770</v>
      </c>
      <c r="H15" s="151">
        <v>39420</v>
      </c>
      <c r="I15" s="322" t="s">
        <v>518</v>
      </c>
      <c r="J15" s="152">
        <v>300</v>
      </c>
      <c r="K15" s="153">
        <v>370</v>
      </c>
      <c r="L15" s="154" t="s">
        <v>117</v>
      </c>
      <c r="M15" s="554" t="s">
        <v>518</v>
      </c>
      <c r="N15" s="555">
        <v>1860</v>
      </c>
      <c r="O15" s="546" t="s">
        <v>518</v>
      </c>
      <c r="P15" s="547">
        <v>10</v>
      </c>
      <c r="Q15" s="554" t="s">
        <v>518</v>
      </c>
      <c r="R15" s="555">
        <v>7650</v>
      </c>
      <c r="S15" s="546" t="s">
        <v>118</v>
      </c>
      <c r="T15" s="583">
        <v>70</v>
      </c>
      <c r="U15" s="322" t="s">
        <v>518</v>
      </c>
      <c r="V15" s="155">
        <v>7650</v>
      </c>
      <c r="W15" s="156">
        <v>70</v>
      </c>
      <c r="X15" s="264"/>
      <c r="Y15" s="157"/>
      <c r="Z15" s="158"/>
      <c r="AA15" s="159"/>
      <c r="AB15" s="265"/>
      <c r="AC15" s="157" t="s">
        <v>119</v>
      </c>
      <c r="AD15" s="158"/>
      <c r="AE15" s="160"/>
      <c r="AF15" s="553" t="s">
        <v>522</v>
      </c>
      <c r="AG15" s="563">
        <v>7650</v>
      </c>
      <c r="AH15" s="546" t="s">
        <v>118</v>
      </c>
      <c r="AI15" s="565">
        <v>70</v>
      </c>
      <c r="AJ15" s="546" t="s">
        <v>118</v>
      </c>
      <c r="AK15" s="567">
        <v>1300</v>
      </c>
      <c r="AL15" s="554" t="s">
        <v>518</v>
      </c>
      <c r="AM15" s="575">
        <v>10</v>
      </c>
      <c r="AN15" s="554" t="s">
        <v>118</v>
      </c>
      <c r="AO15" s="577">
        <v>340</v>
      </c>
      <c r="AP15" s="554" t="s">
        <v>118</v>
      </c>
      <c r="AQ15" s="557">
        <v>3</v>
      </c>
      <c r="AR15" s="590"/>
      <c r="AS15" s="288" t="s">
        <v>131</v>
      </c>
      <c r="AT15" s="559" t="s">
        <v>157</v>
      </c>
      <c r="AU15" s="559" t="s">
        <v>527</v>
      </c>
      <c r="AV15" s="268" t="s">
        <v>121</v>
      </c>
      <c r="AW15" s="268">
        <v>2800</v>
      </c>
      <c r="AX15" s="269"/>
      <c r="AY15" s="559" t="s">
        <v>157</v>
      </c>
      <c r="AZ15" s="559" t="s">
        <v>527</v>
      </c>
      <c r="BA15" s="268" t="s">
        <v>121</v>
      </c>
      <c r="BB15" s="268">
        <v>2800</v>
      </c>
      <c r="BC15" s="270"/>
      <c r="BD15" s="561" t="e">
        <v>#VALUE!</v>
      </c>
      <c r="BE15" s="554" t="s">
        <v>521</v>
      </c>
      <c r="BF15" s="271">
        <v>1870</v>
      </c>
      <c r="BG15" s="554" t="s">
        <v>521</v>
      </c>
      <c r="BH15" s="161">
        <v>7650</v>
      </c>
      <c r="BI15" s="554" t="s">
        <v>521</v>
      </c>
      <c r="BJ15" s="161">
        <v>5650</v>
      </c>
      <c r="BK15" s="554" t="s">
        <v>118</v>
      </c>
      <c r="BL15" s="555">
        <v>4500</v>
      </c>
      <c r="BM15" s="546" t="s">
        <v>518</v>
      </c>
      <c r="BN15" s="547">
        <v>40</v>
      </c>
      <c r="BO15" s="275"/>
      <c r="BP15" s="261" t="s">
        <v>524</v>
      </c>
      <c r="BQ15" s="611" t="s">
        <v>518</v>
      </c>
      <c r="BR15" s="612" t="s">
        <v>526</v>
      </c>
      <c r="BS15" s="546" t="s">
        <v>518</v>
      </c>
      <c r="BT15" s="614" t="s">
        <v>526</v>
      </c>
    </row>
    <row r="16" spans="1:72" s="144" customFormat="1" ht="25.5" customHeight="1">
      <c r="A16" s="144" t="s">
        <v>232</v>
      </c>
      <c r="B16" s="592"/>
      <c r="C16" s="570"/>
      <c r="D16" s="588"/>
      <c r="E16" s="164" t="s">
        <v>6</v>
      </c>
      <c r="F16" s="149"/>
      <c r="G16" s="165">
        <v>39420</v>
      </c>
      <c r="H16" s="166"/>
      <c r="I16" s="322" t="s">
        <v>518</v>
      </c>
      <c r="J16" s="167">
        <v>370</v>
      </c>
      <c r="K16" s="168"/>
      <c r="L16" s="169" t="s">
        <v>117</v>
      </c>
      <c r="M16" s="554"/>
      <c r="N16" s="556"/>
      <c r="O16" s="546"/>
      <c r="P16" s="548"/>
      <c r="Q16" s="554"/>
      <c r="R16" s="556"/>
      <c r="S16" s="546"/>
      <c r="T16" s="584"/>
      <c r="U16" s="322" t="s">
        <v>518</v>
      </c>
      <c r="V16" s="167">
        <v>7650</v>
      </c>
      <c r="W16" s="170">
        <v>70</v>
      </c>
      <c r="X16" s="266" t="s">
        <v>518</v>
      </c>
      <c r="Y16" s="171">
        <v>53560</v>
      </c>
      <c r="Z16" s="158" t="s">
        <v>118</v>
      </c>
      <c r="AA16" s="172">
        <v>530</v>
      </c>
      <c r="AB16" s="267" t="s">
        <v>518</v>
      </c>
      <c r="AC16" s="171">
        <v>45910</v>
      </c>
      <c r="AD16" s="173" t="s">
        <v>118</v>
      </c>
      <c r="AE16" s="172">
        <v>450</v>
      </c>
      <c r="AF16" s="553"/>
      <c r="AG16" s="564"/>
      <c r="AH16" s="546"/>
      <c r="AI16" s="566"/>
      <c r="AJ16" s="546"/>
      <c r="AK16" s="568"/>
      <c r="AL16" s="554"/>
      <c r="AM16" s="576"/>
      <c r="AN16" s="554"/>
      <c r="AO16" s="578"/>
      <c r="AP16" s="554"/>
      <c r="AQ16" s="558"/>
      <c r="AR16" s="590"/>
      <c r="AS16" s="288">
        <v>7330</v>
      </c>
      <c r="AT16" s="587"/>
      <c r="AU16" s="560"/>
      <c r="AV16" s="272" t="s">
        <v>122</v>
      </c>
      <c r="AW16" s="272">
        <v>3100</v>
      </c>
      <c r="AX16" s="269"/>
      <c r="AY16" s="587"/>
      <c r="AZ16" s="560"/>
      <c r="BA16" s="272" t="s">
        <v>122</v>
      </c>
      <c r="BB16" s="272">
        <v>3100</v>
      </c>
      <c r="BC16" s="270"/>
      <c r="BD16" s="562"/>
      <c r="BE16" s="554"/>
      <c r="BF16" s="273">
        <v>10</v>
      </c>
      <c r="BG16" s="554"/>
      <c r="BH16" s="174">
        <v>70</v>
      </c>
      <c r="BI16" s="554"/>
      <c r="BJ16" s="174">
        <v>50</v>
      </c>
      <c r="BK16" s="554"/>
      <c r="BL16" s="556"/>
      <c r="BM16" s="546"/>
      <c r="BN16" s="548"/>
      <c r="BO16" s="275"/>
      <c r="BP16" s="262">
        <v>0.9</v>
      </c>
      <c r="BQ16" s="554"/>
      <c r="BR16" s="613"/>
      <c r="BS16" s="546"/>
      <c r="BT16" s="615"/>
    </row>
    <row r="17" spans="1:72" s="71" customFormat="1" ht="25.5" customHeight="1">
      <c r="A17" s="145" t="s">
        <v>233</v>
      </c>
      <c r="B17" s="592"/>
      <c r="C17" s="579" t="s">
        <v>132</v>
      </c>
      <c r="D17" s="581" t="s">
        <v>116</v>
      </c>
      <c r="E17" s="86" t="s">
        <v>25</v>
      </c>
      <c r="F17" s="87"/>
      <c r="G17" s="150">
        <v>29350</v>
      </c>
      <c r="H17" s="151">
        <v>37000</v>
      </c>
      <c r="I17" s="322" t="s">
        <v>518</v>
      </c>
      <c r="J17" s="152">
        <v>270</v>
      </c>
      <c r="K17" s="153">
        <v>350</v>
      </c>
      <c r="L17" s="154" t="s">
        <v>117</v>
      </c>
      <c r="M17" s="554" t="s">
        <v>518</v>
      </c>
      <c r="N17" s="555">
        <v>1490</v>
      </c>
      <c r="O17" s="546" t="s">
        <v>518</v>
      </c>
      <c r="P17" s="547">
        <v>10</v>
      </c>
      <c r="Q17" s="554" t="s">
        <v>518</v>
      </c>
      <c r="R17" s="555">
        <v>6120</v>
      </c>
      <c r="S17" s="546" t="s">
        <v>118</v>
      </c>
      <c r="T17" s="583">
        <v>60</v>
      </c>
      <c r="U17" s="322" t="s">
        <v>518</v>
      </c>
      <c r="V17" s="155">
        <v>7650</v>
      </c>
      <c r="W17" s="156">
        <v>70</v>
      </c>
      <c r="X17" s="264"/>
      <c r="Y17" s="157"/>
      <c r="Z17" s="158"/>
      <c r="AA17" s="159"/>
      <c r="AB17" s="265"/>
      <c r="AC17" s="157" t="s">
        <v>119</v>
      </c>
      <c r="AD17" s="158"/>
      <c r="AE17" s="160"/>
      <c r="AF17" s="585" t="s">
        <v>522</v>
      </c>
      <c r="AG17" s="563">
        <v>6120</v>
      </c>
      <c r="AH17" s="546" t="s">
        <v>118</v>
      </c>
      <c r="AI17" s="565">
        <v>60</v>
      </c>
      <c r="AJ17" s="586" t="s">
        <v>118</v>
      </c>
      <c r="AK17" s="567">
        <v>1040</v>
      </c>
      <c r="AL17" s="554" t="s">
        <v>518</v>
      </c>
      <c r="AM17" s="575">
        <v>10</v>
      </c>
      <c r="AN17" s="554" t="s">
        <v>118</v>
      </c>
      <c r="AO17" s="577">
        <v>300</v>
      </c>
      <c r="AP17" s="554" t="s">
        <v>118</v>
      </c>
      <c r="AQ17" s="557">
        <v>3</v>
      </c>
      <c r="AR17" s="590"/>
      <c r="AS17" s="288" t="s">
        <v>133</v>
      </c>
      <c r="AT17" s="587"/>
      <c r="AU17" s="573" t="s">
        <v>520</v>
      </c>
      <c r="AV17" s="272" t="s">
        <v>121</v>
      </c>
      <c r="AW17" s="272">
        <v>2700</v>
      </c>
      <c r="AX17" s="269"/>
      <c r="AY17" s="587"/>
      <c r="AZ17" s="573" t="s">
        <v>519</v>
      </c>
      <c r="BA17" s="272" t="s">
        <v>121</v>
      </c>
      <c r="BB17" s="272">
        <v>2700</v>
      </c>
      <c r="BC17" s="270"/>
      <c r="BD17" s="561" t="e">
        <v>#VALUE!</v>
      </c>
      <c r="BE17" s="554" t="s">
        <v>521</v>
      </c>
      <c r="BF17" s="271">
        <v>1500</v>
      </c>
      <c r="BG17" s="554" t="s">
        <v>521</v>
      </c>
      <c r="BH17" s="161">
        <v>6120</v>
      </c>
      <c r="BI17" s="554" t="s">
        <v>521</v>
      </c>
      <c r="BJ17" s="161">
        <v>4520</v>
      </c>
      <c r="BK17" s="554" t="s">
        <v>118</v>
      </c>
      <c r="BL17" s="555">
        <v>3600</v>
      </c>
      <c r="BM17" s="546" t="s">
        <v>518</v>
      </c>
      <c r="BN17" s="547">
        <v>30</v>
      </c>
      <c r="BO17" s="275"/>
      <c r="BP17" s="261" t="s">
        <v>524</v>
      </c>
      <c r="BQ17" s="611" t="s">
        <v>518</v>
      </c>
      <c r="BR17" s="612" t="s">
        <v>526</v>
      </c>
      <c r="BS17" s="546" t="s">
        <v>518</v>
      </c>
      <c r="BT17" s="614" t="s">
        <v>526</v>
      </c>
    </row>
    <row r="18" spans="1:72" s="71" customFormat="1" ht="25.5" customHeight="1">
      <c r="A18" s="145" t="s">
        <v>234</v>
      </c>
      <c r="B18" s="592"/>
      <c r="C18" s="580"/>
      <c r="D18" s="582"/>
      <c r="E18" s="91" t="s">
        <v>6</v>
      </c>
      <c r="F18" s="87"/>
      <c r="G18" s="165">
        <v>37000</v>
      </c>
      <c r="H18" s="166"/>
      <c r="I18" s="322" t="s">
        <v>518</v>
      </c>
      <c r="J18" s="167">
        <v>350</v>
      </c>
      <c r="K18" s="168"/>
      <c r="L18" s="169" t="s">
        <v>117</v>
      </c>
      <c r="M18" s="554"/>
      <c r="N18" s="556"/>
      <c r="O18" s="546"/>
      <c r="P18" s="548"/>
      <c r="Q18" s="554"/>
      <c r="R18" s="556"/>
      <c r="S18" s="546"/>
      <c r="T18" s="584"/>
      <c r="U18" s="322" t="s">
        <v>518</v>
      </c>
      <c r="V18" s="167">
        <v>7650</v>
      </c>
      <c r="W18" s="170">
        <v>70</v>
      </c>
      <c r="X18" s="266" t="s">
        <v>518</v>
      </c>
      <c r="Y18" s="171">
        <v>53560</v>
      </c>
      <c r="Z18" s="158" t="s">
        <v>118</v>
      </c>
      <c r="AA18" s="172">
        <v>530</v>
      </c>
      <c r="AB18" s="267" t="s">
        <v>518</v>
      </c>
      <c r="AC18" s="171">
        <v>45910</v>
      </c>
      <c r="AD18" s="173" t="s">
        <v>118</v>
      </c>
      <c r="AE18" s="172">
        <v>450</v>
      </c>
      <c r="AF18" s="585"/>
      <c r="AG18" s="564"/>
      <c r="AH18" s="546"/>
      <c r="AI18" s="566"/>
      <c r="AJ18" s="586"/>
      <c r="AK18" s="568"/>
      <c r="AL18" s="554"/>
      <c r="AM18" s="576"/>
      <c r="AN18" s="554"/>
      <c r="AO18" s="578"/>
      <c r="AP18" s="554"/>
      <c r="AQ18" s="558"/>
      <c r="AR18" s="590"/>
      <c r="AS18" s="288">
        <v>6000</v>
      </c>
      <c r="AT18" s="587"/>
      <c r="AU18" s="560"/>
      <c r="AV18" s="272" t="s">
        <v>122</v>
      </c>
      <c r="AW18" s="272">
        <v>3000</v>
      </c>
      <c r="AX18" s="269"/>
      <c r="AY18" s="587"/>
      <c r="AZ18" s="560"/>
      <c r="BA18" s="272" t="s">
        <v>122</v>
      </c>
      <c r="BB18" s="272">
        <v>3000</v>
      </c>
      <c r="BC18" s="270"/>
      <c r="BD18" s="562"/>
      <c r="BE18" s="554"/>
      <c r="BF18" s="273">
        <v>10</v>
      </c>
      <c r="BG18" s="554"/>
      <c r="BH18" s="174">
        <v>60</v>
      </c>
      <c r="BI18" s="554"/>
      <c r="BJ18" s="174">
        <v>40</v>
      </c>
      <c r="BK18" s="554"/>
      <c r="BL18" s="556"/>
      <c r="BM18" s="546"/>
      <c r="BN18" s="548"/>
      <c r="BO18" s="276"/>
      <c r="BP18" s="262">
        <v>0.92</v>
      </c>
      <c r="BQ18" s="554"/>
      <c r="BR18" s="613"/>
      <c r="BS18" s="546"/>
      <c r="BT18" s="615"/>
    </row>
    <row r="19" spans="1:72" s="146" customFormat="1" ht="25.5" customHeight="1">
      <c r="A19" s="146" t="s">
        <v>235</v>
      </c>
      <c r="B19" s="592"/>
      <c r="C19" s="569" t="s">
        <v>134</v>
      </c>
      <c r="D19" s="571" t="s">
        <v>116</v>
      </c>
      <c r="E19" s="148" t="s">
        <v>25</v>
      </c>
      <c r="F19" s="149"/>
      <c r="G19" s="150">
        <v>27700</v>
      </c>
      <c r="H19" s="151">
        <v>35350</v>
      </c>
      <c r="I19" s="322" t="s">
        <v>518</v>
      </c>
      <c r="J19" s="152">
        <v>260</v>
      </c>
      <c r="K19" s="153">
        <v>330</v>
      </c>
      <c r="L19" s="154" t="s">
        <v>117</v>
      </c>
      <c r="M19" s="554" t="s">
        <v>518</v>
      </c>
      <c r="N19" s="555">
        <v>1240</v>
      </c>
      <c r="O19" s="546" t="s">
        <v>518</v>
      </c>
      <c r="P19" s="547">
        <v>10</v>
      </c>
      <c r="Q19" s="554" t="s">
        <v>518</v>
      </c>
      <c r="R19" s="555">
        <v>5100</v>
      </c>
      <c r="S19" s="546" t="s">
        <v>118</v>
      </c>
      <c r="T19" s="583">
        <v>50</v>
      </c>
      <c r="U19" s="322" t="s">
        <v>518</v>
      </c>
      <c r="V19" s="155">
        <v>7650</v>
      </c>
      <c r="W19" s="156">
        <v>70</v>
      </c>
      <c r="X19" s="264"/>
      <c r="Y19" s="157"/>
      <c r="Z19" s="158"/>
      <c r="AA19" s="159"/>
      <c r="AB19" s="265"/>
      <c r="AC19" s="157" t="s">
        <v>119</v>
      </c>
      <c r="AD19" s="158"/>
      <c r="AE19" s="160"/>
      <c r="AF19" s="553" t="s">
        <v>515</v>
      </c>
      <c r="AG19" s="563">
        <v>5100</v>
      </c>
      <c r="AH19" s="546" t="s">
        <v>118</v>
      </c>
      <c r="AI19" s="565">
        <v>50</v>
      </c>
      <c r="AJ19" s="546" t="s">
        <v>118</v>
      </c>
      <c r="AK19" s="567">
        <v>860</v>
      </c>
      <c r="AL19" s="554" t="s">
        <v>518</v>
      </c>
      <c r="AM19" s="575">
        <v>8</v>
      </c>
      <c r="AN19" s="554" t="s">
        <v>118</v>
      </c>
      <c r="AO19" s="577">
        <v>270</v>
      </c>
      <c r="AP19" s="554" t="s">
        <v>118</v>
      </c>
      <c r="AQ19" s="557">
        <v>2</v>
      </c>
      <c r="AR19" s="590"/>
      <c r="AS19" s="288" t="s">
        <v>135</v>
      </c>
      <c r="AT19" s="587"/>
      <c r="AU19" s="573" t="s">
        <v>523</v>
      </c>
      <c r="AV19" s="272" t="s">
        <v>121</v>
      </c>
      <c r="AW19" s="272">
        <v>2600</v>
      </c>
      <c r="AX19" s="269"/>
      <c r="AY19" s="587"/>
      <c r="AZ19" s="573" t="s">
        <v>523</v>
      </c>
      <c r="BA19" s="272" t="s">
        <v>121</v>
      </c>
      <c r="BB19" s="272">
        <v>2600</v>
      </c>
      <c r="BC19" s="270"/>
      <c r="BD19" s="561" t="e">
        <v>#VALUE!</v>
      </c>
      <c r="BE19" s="554" t="s">
        <v>521</v>
      </c>
      <c r="BF19" s="271">
        <v>1250</v>
      </c>
      <c r="BG19" s="554" t="s">
        <v>521</v>
      </c>
      <c r="BH19" s="161">
        <v>5100</v>
      </c>
      <c r="BI19" s="554" t="s">
        <v>521</v>
      </c>
      <c r="BJ19" s="161">
        <v>3770</v>
      </c>
      <c r="BK19" s="554" t="s">
        <v>118</v>
      </c>
      <c r="BL19" s="555">
        <v>3000</v>
      </c>
      <c r="BM19" s="546" t="s">
        <v>518</v>
      </c>
      <c r="BN19" s="547">
        <v>30</v>
      </c>
      <c r="BO19" s="284"/>
      <c r="BP19" s="261" t="s">
        <v>524</v>
      </c>
      <c r="BQ19" s="611" t="s">
        <v>507</v>
      </c>
      <c r="BR19" s="612" t="s">
        <v>526</v>
      </c>
      <c r="BS19" s="546" t="s">
        <v>518</v>
      </c>
      <c r="BT19" s="614" t="s">
        <v>526</v>
      </c>
    </row>
    <row r="20" spans="1:72" s="146" customFormat="1" ht="25.5" customHeight="1">
      <c r="A20" s="146" t="s">
        <v>236</v>
      </c>
      <c r="B20" s="592"/>
      <c r="C20" s="570"/>
      <c r="D20" s="588"/>
      <c r="E20" s="164" t="s">
        <v>6</v>
      </c>
      <c r="F20" s="149"/>
      <c r="G20" s="165">
        <v>35350</v>
      </c>
      <c r="H20" s="166"/>
      <c r="I20" s="322" t="s">
        <v>518</v>
      </c>
      <c r="J20" s="167">
        <v>330</v>
      </c>
      <c r="K20" s="168"/>
      <c r="L20" s="169" t="s">
        <v>117</v>
      </c>
      <c r="M20" s="554"/>
      <c r="N20" s="556"/>
      <c r="O20" s="546"/>
      <c r="P20" s="548"/>
      <c r="Q20" s="554"/>
      <c r="R20" s="556"/>
      <c r="S20" s="546"/>
      <c r="T20" s="584"/>
      <c r="U20" s="322" t="s">
        <v>507</v>
      </c>
      <c r="V20" s="167">
        <v>7650</v>
      </c>
      <c r="W20" s="170">
        <v>70</v>
      </c>
      <c r="X20" s="266" t="s">
        <v>518</v>
      </c>
      <c r="Y20" s="171">
        <v>53560</v>
      </c>
      <c r="Z20" s="158" t="s">
        <v>118</v>
      </c>
      <c r="AA20" s="172">
        <v>530</v>
      </c>
      <c r="AB20" s="267" t="s">
        <v>507</v>
      </c>
      <c r="AC20" s="171">
        <v>45910</v>
      </c>
      <c r="AD20" s="173" t="s">
        <v>118</v>
      </c>
      <c r="AE20" s="172">
        <v>450</v>
      </c>
      <c r="AF20" s="553"/>
      <c r="AG20" s="564"/>
      <c r="AH20" s="546"/>
      <c r="AI20" s="566"/>
      <c r="AJ20" s="546"/>
      <c r="AK20" s="568"/>
      <c r="AL20" s="554"/>
      <c r="AM20" s="576"/>
      <c r="AN20" s="554"/>
      <c r="AO20" s="578"/>
      <c r="AP20" s="554"/>
      <c r="AQ20" s="558"/>
      <c r="AR20" s="590"/>
      <c r="AS20" s="288">
        <v>5110</v>
      </c>
      <c r="AT20" s="587"/>
      <c r="AU20" s="560"/>
      <c r="AV20" s="272" t="s">
        <v>122</v>
      </c>
      <c r="AW20" s="272">
        <v>2800</v>
      </c>
      <c r="AX20" s="269"/>
      <c r="AY20" s="587"/>
      <c r="AZ20" s="560"/>
      <c r="BA20" s="272" t="s">
        <v>122</v>
      </c>
      <c r="BB20" s="272">
        <v>2800</v>
      </c>
      <c r="BC20" s="270"/>
      <c r="BD20" s="562"/>
      <c r="BE20" s="554"/>
      <c r="BF20" s="273">
        <v>10</v>
      </c>
      <c r="BG20" s="554"/>
      <c r="BH20" s="174">
        <v>50</v>
      </c>
      <c r="BI20" s="554"/>
      <c r="BJ20" s="174">
        <v>30</v>
      </c>
      <c r="BK20" s="554"/>
      <c r="BL20" s="556"/>
      <c r="BM20" s="546"/>
      <c r="BN20" s="548"/>
      <c r="BO20" s="284"/>
      <c r="BP20" s="262">
        <v>0.9</v>
      </c>
      <c r="BQ20" s="554"/>
      <c r="BR20" s="613"/>
      <c r="BS20" s="546"/>
      <c r="BT20" s="615"/>
    </row>
    <row r="21" spans="1:72" s="92" customFormat="1" ht="25.5" customHeight="1">
      <c r="A21" s="147" t="s">
        <v>237</v>
      </c>
      <c r="B21" s="592"/>
      <c r="C21" s="579" t="s">
        <v>136</v>
      </c>
      <c r="D21" s="581" t="s">
        <v>116</v>
      </c>
      <c r="E21" s="86" t="s">
        <v>25</v>
      </c>
      <c r="F21" s="87"/>
      <c r="G21" s="150">
        <v>27200</v>
      </c>
      <c r="H21" s="151">
        <v>34850</v>
      </c>
      <c r="I21" s="322" t="s">
        <v>518</v>
      </c>
      <c r="J21" s="152">
        <v>250</v>
      </c>
      <c r="K21" s="153">
        <v>330</v>
      </c>
      <c r="L21" s="154" t="s">
        <v>117</v>
      </c>
      <c r="M21" s="554" t="s">
        <v>518</v>
      </c>
      <c r="N21" s="555">
        <v>1060</v>
      </c>
      <c r="O21" s="546" t="s">
        <v>518</v>
      </c>
      <c r="P21" s="547">
        <v>10</v>
      </c>
      <c r="Q21" s="554" t="s">
        <v>518</v>
      </c>
      <c r="R21" s="555">
        <v>4370</v>
      </c>
      <c r="S21" s="546" t="s">
        <v>118</v>
      </c>
      <c r="T21" s="583">
        <v>40</v>
      </c>
      <c r="U21" s="322" t="s">
        <v>518</v>
      </c>
      <c r="V21" s="155">
        <v>7650</v>
      </c>
      <c r="W21" s="156">
        <v>70</v>
      </c>
      <c r="X21" s="264"/>
      <c r="Y21" s="157"/>
      <c r="Z21" s="158"/>
      <c r="AA21" s="159"/>
      <c r="AB21" s="265"/>
      <c r="AC21" s="157" t="s">
        <v>119</v>
      </c>
      <c r="AD21" s="158"/>
      <c r="AE21" s="160"/>
      <c r="AF21" s="585" t="s">
        <v>522</v>
      </c>
      <c r="AG21" s="563">
        <v>4370</v>
      </c>
      <c r="AH21" s="546" t="s">
        <v>118</v>
      </c>
      <c r="AI21" s="565">
        <v>40</v>
      </c>
      <c r="AJ21" s="586" t="s">
        <v>118</v>
      </c>
      <c r="AK21" s="567">
        <v>740</v>
      </c>
      <c r="AL21" s="554" t="s">
        <v>518</v>
      </c>
      <c r="AM21" s="575">
        <v>7</v>
      </c>
      <c r="AN21" s="554" t="s">
        <v>118</v>
      </c>
      <c r="AO21" s="577">
        <v>250</v>
      </c>
      <c r="AP21" s="554" t="s">
        <v>118</v>
      </c>
      <c r="AQ21" s="557">
        <v>2</v>
      </c>
      <c r="AR21" s="590"/>
      <c r="AS21" s="288" t="s">
        <v>137</v>
      </c>
      <c r="AT21" s="587"/>
      <c r="AU21" s="573" t="s">
        <v>525</v>
      </c>
      <c r="AV21" s="272" t="s">
        <v>121</v>
      </c>
      <c r="AW21" s="272">
        <v>2400</v>
      </c>
      <c r="AX21" s="269"/>
      <c r="AY21" s="587"/>
      <c r="AZ21" s="573" t="s">
        <v>525</v>
      </c>
      <c r="BA21" s="272" t="s">
        <v>121</v>
      </c>
      <c r="BB21" s="272">
        <v>2400</v>
      </c>
      <c r="BC21" s="270"/>
      <c r="BD21" s="561" t="e">
        <v>#VALUE!</v>
      </c>
      <c r="BE21" s="554" t="s">
        <v>521</v>
      </c>
      <c r="BF21" s="271">
        <v>1070</v>
      </c>
      <c r="BG21" s="554" t="s">
        <v>521</v>
      </c>
      <c r="BH21" s="161">
        <v>4370</v>
      </c>
      <c r="BI21" s="554" t="s">
        <v>521</v>
      </c>
      <c r="BJ21" s="161">
        <v>3230</v>
      </c>
      <c r="BK21" s="554" t="s">
        <v>118</v>
      </c>
      <c r="BL21" s="555">
        <v>2570</v>
      </c>
      <c r="BM21" s="546" t="s">
        <v>518</v>
      </c>
      <c r="BN21" s="547">
        <v>20</v>
      </c>
      <c r="BO21" s="284"/>
      <c r="BP21" s="261" t="s">
        <v>524</v>
      </c>
      <c r="BQ21" s="611" t="s">
        <v>518</v>
      </c>
      <c r="BR21" s="612" t="s">
        <v>526</v>
      </c>
      <c r="BS21" s="546" t="s">
        <v>518</v>
      </c>
      <c r="BT21" s="614" t="s">
        <v>526</v>
      </c>
    </row>
    <row r="22" spans="1:72" s="92" customFormat="1" ht="25.5" customHeight="1">
      <c r="A22" s="147" t="s">
        <v>238</v>
      </c>
      <c r="B22" s="592"/>
      <c r="C22" s="580"/>
      <c r="D22" s="582"/>
      <c r="E22" s="91" t="s">
        <v>6</v>
      </c>
      <c r="F22" s="87"/>
      <c r="G22" s="165">
        <v>34850</v>
      </c>
      <c r="H22" s="166"/>
      <c r="I22" s="322" t="s">
        <v>518</v>
      </c>
      <c r="J22" s="167">
        <v>330</v>
      </c>
      <c r="K22" s="168"/>
      <c r="L22" s="169" t="s">
        <v>117</v>
      </c>
      <c r="M22" s="554"/>
      <c r="N22" s="556"/>
      <c r="O22" s="546"/>
      <c r="P22" s="548"/>
      <c r="Q22" s="554"/>
      <c r="R22" s="556"/>
      <c r="S22" s="546"/>
      <c r="T22" s="584"/>
      <c r="U22" s="322" t="s">
        <v>518</v>
      </c>
      <c r="V22" s="167">
        <v>7650</v>
      </c>
      <c r="W22" s="170">
        <v>70</v>
      </c>
      <c r="X22" s="266" t="s">
        <v>518</v>
      </c>
      <c r="Y22" s="171">
        <v>53560</v>
      </c>
      <c r="Z22" s="158" t="s">
        <v>118</v>
      </c>
      <c r="AA22" s="172">
        <v>530</v>
      </c>
      <c r="AB22" s="267" t="s">
        <v>518</v>
      </c>
      <c r="AC22" s="171">
        <v>45910</v>
      </c>
      <c r="AD22" s="173" t="s">
        <v>118</v>
      </c>
      <c r="AE22" s="172">
        <v>450</v>
      </c>
      <c r="AF22" s="585"/>
      <c r="AG22" s="564"/>
      <c r="AH22" s="546"/>
      <c r="AI22" s="566"/>
      <c r="AJ22" s="586"/>
      <c r="AK22" s="568"/>
      <c r="AL22" s="554"/>
      <c r="AM22" s="576"/>
      <c r="AN22" s="554"/>
      <c r="AO22" s="578"/>
      <c r="AP22" s="554"/>
      <c r="AQ22" s="558"/>
      <c r="AR22" s="590"/>
      <c r="AS22" s="288">
        <v>4570</v>
      </c>
      <c r="AT22" s="574"/>
      <c r="AU22" s="574"/>
      <c r="AV22" s="274" t="s">
        <v>122</v>
      </c>
      <c r="AW22" s="274">
        <v>2700</v>
      </c>
      <c r="AX22" s="269"/>
      <c r="AY22" s="574"/>
      <c r="AZ22" s="574"/>
      <c r="BA22" s="274" t="s">
        <v>122</v>
      </c>
      <c r="BB22" s="274">
        <v>2700</v>
      </c>
      <c r="BC22" s="270"/>
      <c r="BD22" s="562"/>
      <c r="BE22" s="554"/>
      <c r="BF22" s="273">
        <v>10</v>
      </c>
      <c r="BG22" s="554"/>
      <c r="BH22" s="174">
        <v>40</v>
      </c>
      <c r="BI22" s="554"/>
      <c r="BJ22" s="174">
        <v>30</v>
      </c>
      <c r="BK22" s="554"/>
      <c r="BL22" s="556"/>
      <c r="BM22" s="546"/>
      <c r="BN22" s="548"/>
      <c r="BO22" s="284"/>
      <c r="BP22" s="262">
        <v>0.91</v>
      </c>
      <c r="BQ22" s="554"/>
      <c r="BR22" s="613"/>
      <c r="BS22" s="546"/>
      <c r="BT22" s="615"/>
    </row>
    <row r="23" spans="1:72" s="146" customFormat="1" ht="25.5" customHeight="1">
      <c r="A23" s="146" t="s">
        <v>239</v>
      </c>
      <c r="B23" s="592"/>
      <c r="C23" s="569" t="s">
        <v>138</v>
      </c>
      <c r="D23" s="571" t="s">
        <v>116</v>
      </c>
      <c r="E23" s="148" t="s">
        <v>25</v>
      </c>
      <c r="F23" s="149"/>
      <c r="G23" s="150">
        <v>26260</v>
      </c>
      <c r="H23" s="151">
        <v>33910</v>
      </c>
      <c r="I23" s="322" t="s">
        <v>518</v>
      </c>
      <c r="J23" s="152">
        <v>240</v>
      </c>
      <c r="K23" s="153">
        <v>320</v>
      </c>
      <c r="L23" s="154" t="s">
        <v>117</v>
      </c>
      <c r="M23" s="554" t="s">
        <v>518</v>
      </c>
      <c r="N23" s="555">
        <v>930</v>
      </c>
      <c r="O23" s="546" t="s">
        <v>518</v>
      </c>
      <c r="P23" s="547">
        <v>9</v>
      </c>
      <c r="Q23" s="554" t="s">
        <v>518</v>
      </c>
      <c r="R23" s="555">
        <v>3820</v>
      </c>
      <c r="S23" s="546" t="s">
        <v>118</v>
      </c>
      <c r="T23" s="583">
        <v>30</v>
      </c>
      <c r="U23" s="322" t="s">
        <v>518</v>
      </c>
      <c r="V23" s="155">
        <v>7650</v>
      </c>
      <c r="W23" s="156">
        <v>70</v>
      </c>
      <c r="X23" s="264"/>
      <c r="Y23" s="157"/>
      <c r="Z23" s="158"/>
      <c r="AA23" s="159"/>
      <c r="AB23" s="265"/>
      <c r="AC23" s="157" t="s">
        <v>119</v>
      </c>
      <c r="AD23" s="158"/>
      <c r="AE23" s="160"/>
      <c r="AF23" s="553" t="s">
        <v>522</v>
      </c>
      <c r="AG23" s="563">
        <v>3820</v>
      </c>
      <c r="AH23" s="546" t="s">
        <v>118</v>
      </c>
      <c r="AI23" s="565">
        <v>30</v>
      </c>
      <c r="AJ23" s="546" t="s">
        <v>118</v>
      </c>
      <c r="AK23" s="567">
        <v>650</v>
      </c>
      <c r="AL23" s="554" t="s">
        <v>518</v>
      </c>
      <c r="AM23" s="575">
        <v>6</v>
      </c>
      <c r="AN23" s="554" t="s">
        <v>118</v>
      </c>
      <c r="AO23" s="577">
        <v>230</v>
      </c>
      <c r="AP23" s="554" t="s">
        <v>118</v>
      </c>
      <c r="AQ23" s="557">
        <v>2</v>
      </c>
      <c r="AR23" s="590"/>
      <c r="AS23" s="288" t="s">
        <v>139</v>
      </c>
      <c r="AT23" s="559" t="s">
        <v>158</v>
      </c>
      <c r="AU23" s="559" t="s">
        <v>527</v>
      </c>
      <c r="AV23" s="268" t="s">
        <v>121</v>
      </c>
      <c r="AW23" s="268">
        <v>2300</v>
      </c>
      <c r="AX23" s="269"/>
      <c r="AY23" s="559" t="s">
        <v>158</v>
      </c>
      <c r="AZ23" s="559" t="s">
        <v>527</v>
      </c>
      <c r="BA23" s="268" t="s">
        <v>121</v>
      </c>
      <c r="BB23" s="268">
        <v>2300</v>
      </c>
      <c r="BC23" s="270"/>
      <c r="BD23" s="561" t="e">
        <v>#VALUE!</v>
      </c>
      <c r="BE23" s="554" t="s">
        <v>521</v>
      </c>
      <c r="BF23" s="271">
        <v>930</v>
      </c>
      <c r="BG23" s="554" t="s">
        <v>521</v>
      </c>
      <c r="BH23" s="161">
        <v>3820</v>
      </c>
      <c r="BI23" s="554" t="s">
        <v>521</v>
      </c>
      <c r="BJ23" s="161">
        <v>2820</v>
      </c>
      <c r="BK23" s="554" t="s">
        <v>118</v>
      </c>
      <c r="BL23" s="555">
        <v>2250</v>
      </c>
      <c r="BM23" s="546" t="s">
        <v>518</v>
      </c>
      <c r="BN23" s="547">
        <v>20</v>
      </c>
      <c r="BO23" s="284"/>
      <c r="BP23" s="261" t="s">
        <v>524</v>
      </c>
      <c r="BQ23" s="611" t="s">
        <v>518</v>
      </c>
      <c r="BR23" s="612" t="s">
        <v>526</v>
      </c>
      <c r="BS23" s="546" t="s">
        <v>518</v>
      </c>
      <c r="BT23" s="614" t="s">
        <v>526</v>
      </c>
    </row>
    <row r="24" spans="1:72" s="146" customFormat="1" ht="25.5" customHeight="1">
      <c r="A24" s="146" t="s">
        <v>240</v>
      </c>
      <c r="B24" s="592"/>
      <c r="C24" s="570"/>
      <c r="D24" s="588"/>
      <c r="E24" s="164" t="s">
        <v>6</v>
      </c>
      <c r="F24" s="149"/>
      <c r="G24" s="165">
        <v>33910</v>
      </c>
      <c r="H24" s="166"/>
      <c r="I24" s="322" t="s">
        <v>507</v>
      </c>
      <c r="J24" s="167">
        <v>320</v>
      </c>
      <c r="K24" s="168"/>
      <c r="L24" s="169" t="s">
        <v>117</v>
      </c>
      <c r="M24" s="554"/>
      <c r="N24" s="556"/>
      <c r="O24" s="546"/>
      <c r="P24" s="548"/>
      <c r="Q24" s="554"/>
      <c r="R24" s="556"/>
      <c r="S24" s="546"/>
      <c r="T24" s="584"/>
      <c r="U24" s="322" t="s">
        <v>518</v>
      </c>
      <c r="V24" s="167">
        <v>7650</v>
      </c>
      <c r="W24" s="170">
        <v>70</v>
      </c>
      <c r="X24" s="266" t="s">
        <v>518</v>
      </c>
      <c r="Y24" s="171">
        <v>53560</v>
      </c>
      <c r="Z24" s="158" t="s">
        <v>118</v>
      </c>
      <c r="AA24" s="172">
        <v>530</v>
      </c>
      <c r="AB24" s="267" t="s">
        <v>518</v>
      </c>
      <c r="AC24" s="171">
        <v>45910</v>
      </c>
      <c r="AD24" s="173" t="s">
        <v>118</v>
      </c>
      <c r="AE24" s="172">
        <v>450</v>
      </c>
      <c r="AF24" s="553"/>
      <c r="AG24" s="564"/>
      <c r="AH24" s="546"/>
      <c r="AI24" s="566"/>
      <c r="AJ24" s="546"/>
      <c r="AK24" s="568"/>
      <c r="AL24" s="554"/>
      <c r="AM24" s="576"/>
      <c r="AN24" s="554"/>
      <c r="AO24" s="578"/>
      <c r="AP24" s="554"/>
      <c r="AQ24" s="558"/>
      <c r="AR24" s="590"/>
      <c r="AS24" s="288">
        <v>4160</v>
      </c>
      <c r="AT24" s="587"/>
      <c r="AU24" s="560"/>
      <c r="AV24" s="272" t="s">
        <v>122</v>
      </c>
      <c r="AW24" s="272">
        <v>2600</v>
      </c>
      <c r="AX24" s="269"/>
      <c r="AY24" s="587"/>
      <c r="AZ24" s="560"/>
      <c r="BA24" s="272" t="s">
        <v>122</v>
      </c>
      <c r="BB24" s="272">
        <v>2600</v>
      </c>
      <c r="BC24" s="270"/>
      <c r="BD24" s="562"/>
      <c r="BE24" s="554"/>
      <c r="BF24" s="273">
        <v>9</v>
      </c>
      <c r="BG24" s="554"/>
      <c r="BH24" s="174">
        <v>30</v>
      </c>
      <c r="BI24" s="554"/>
      <c r="BJ24" s="174">
        <v>20</v>
      </c>
      <c r="BK24" s="554"/>
      <c r="BL24" s="556"/>
      <c r="BM24" s="546"/>
      <c r="BN24" s="548"/>
      <c r="BO24" s="284"/>
      <c r="BP24" s="262">
        <v>0.93</v>
      </c>
      <c r="BQ24" s="554"/>
      <c r="BR24" s="613"/>
      <c r="BS24" s="546"/>
      <c r="BT24" s="615"/>
    </row>
    <row r="25" spans="1:72" s="92" customFormat="1" ht="25.5" customHeight="1">
      <c r="A25" s="147" t="s">
        <v>241</v>
      </c>
      <c r="B25" s="592"/>
      <c r="C25" s="579" t="s">
        <v>140</v>
      </c>
      <c r="D25" s="581" t="s">
        <v>116</v>
      </c>
      <c r="E25" s="86" t="s">
        <v>25</v>
      </c>
      <c r="F25" s="87"/>
      <c r="G25" s="150">
        <v>25500</v>
      </c>
      <c r="H25" s="151">
        <v>33150</v>
      </c>
      <c r="I25" s="322" t="s">
        <v>507</v>
      </c>
      <c r="J25" s="152">
        <v>230</v>
      </c>
      <c r="K25" s="153">
        <v>310</v>
      </c>
      <c r="L25" s="154" t="s">
        <v>117</v>
      </c>
      <c r="M25" s="554" t="s">
        <v>518</v>
      </c>
      <c r="N25" s="555">
        <v>830</v>
      </c>
      <c r="O25" s="546" t="s">
        <v>518</v>
      </c>
      <c r="P25" s="547">
        <v>8</v>
      </c>
      <c r="Q25" s="554" t="s">
        <v>518</v>
      </c>
      <c r="R25" s="555">
        <v>3400</v>
      </c>
      <c r="S25" s="546" t="s">
        <v>118</v>
      </c>
      <c r="T25" s="583">
        <v>30</v>
      </c>
      <c r="U25" s="322" t="s">
        <v>518</v>
      </c>
      <c r="V25" s="155">
        <v>7650</v>
      </c>
      <c r="W25" s="156">
        <v>70</v>
      </c>
      <c r="X25" s="264"/>
      <c r="Y25" s="157"/>
      <c r="Z25" s="158"/>
      <c r="AA25" s="159"/>
      <c r="AB25" s="265"/>
      <c r="AC25" s="157" t="s">
        <v>119</v>
      </c>
      <c r="AD25" s="158"/>
      <c r="AE25" s="160"/>
      <c r="AF25" s="585" t="s">
        <v>522</v>
      </c>
      <c r="AG25" s="563">
        <v>3400</v>
      </c>
      <c r="AH25" s="546" t="s">
        <v>118</v>
      </c>
      <c r="AI25" s="565">
        <v>30</v>
      </c>
      <c r="AJ25" s="586" t="s">
        <v>118</v>
      </c>
      <c r="AK25" s="567">
        <v>570</v>
      </c>
      <c r="AL25" s="554" t="s">
        <v>518</v>
      </c>
      <c r="AM25" s="575">
        <v>5</v>
      </c>
      <c r="AN25" s="554" t="s">
        <v>118</v>
      </c>
      <c r="AO25" s="577">
        <v>220</v>
      </c>
      <c r="AP25" s="554" t="s">
        <v>118</v>
      </c>
      <c r="AQ25" s="557">
        <v>2</v>
      </c>
      <c r="AR25" s="590"/>
      <c r="AS25" s="288" t="s">
        <v>141</v>
      </c>
      <c r="AT25" s="587"/>
      <c r="AU25" s="573" t="s">
        <v>520</v>
      </c>
      <c r="AV25" s="272" t="s">
        <v>121</v>
      </c>
      <c r="AW25" s="272">
        <v>2200</v>
      </c>
      <c r="AX25" s="269"/>
      <c r="AY25" s="587"/>
      <c r="AZ25" s="573" t="s">
        <v>519</v>
      </c>
      <c r="BA25" s="272" t="s">
        <v>121</v>
      </c>
      <c r="BB25" s="272">
        <v>2200</v>
      </c>
      <c r="BC25" s="270"/>
      <c r="BD25" s="561" t="e">
        <v>#VALUE!</v>
      </c>
      <c r="BE25" s="554" t="s">
        <v>521</v>
      </c>
      <c r="BF25" s="271">
        <v>830</v>
      </c>
      <c r="BG25" s="554" t="s">
        <v>521</v>
      </c>
      <c r="BH25" s="161">
        <v>3400</v>
      </c>
      <c r="BI25" s="554" t="s">
        <v>509</v>
      </c>
      <c r="BJ25" s="161">
        <v>2510</v>
      </c>
      <c r="BK25" s="554" t="s">
        <v>118</v>
      </c>
      <c r="BL25" s="555">
        <v>2000</v>
      </c>
      <c r="BM25" s="546" t="s">
        <v>518</v>
      </c>
      <c r="BN25" s="547">
        <v>20</v>
      </c>
      <c r="BO25" s="284"/>
      <c r="BP25" s="261" t="s">
        <v>524</v>
      </c>
      <c r="BQ25" s="611" t="s">
        <v>518</v>
      </c>
      <c r="BR25" s="612">
        <v>640</v>
      </c>
      <c r="BS25" s="546" t="s">
        <v>518</v>
      </c>
      <c r="BT25" s="614">
        <v>6</v>
      </c>
    </row>
    <row r="26" spans="1:72" s="92" customFormat="1" ht="25.5" customHeight="1">
      <c r="A26" s="147" t="s">
        <v>242</v>
      </c>
      <c r="B26" s="592"/>
      <c r="C26" s="580"/>
      <c r="D26" s="582"/>
      <c r="E26" s="91" t="s">
        <v>6</v>
      </c>
      <c r="F26" s="87"/>
      <c r="G26" s="165">
        <v>33150</v>
      </c>
      <c r="H26" s="166"/>
      <c r="I26" s="322" t="s">
        <v>518</v>
      </c>
      <c r="J26" s="167">
        <v>310</v>
      </c>
      <c r="K26" s="168"/>
      <c r="L26" s="169" t="s">
        <v>117</v>
      </c>
      <c r="M26" s="554"/>
      <c r="N26" s="556"/>
      <c r="O26" s="546"/>
      <c r="P26" s="548"/>
      <c r="Q26" s="554"/>
      <c r="R26" s="556"/>
      <c r="S26" s="546"/>
      <c r="T26" s="584"/>
      <c r="U26" s="322" t="s">
        <v>518</v>
      </c>
      <c r="V26" s="167">
        <v>7650</v>
      </c>
      <c r="W26" s="170">
        <v>70</v>
      </c>
      <c r="X26" s="266" t="s">
        <v>507</v>
      </c>
      <c r="Y26" s="171">
        <v>53560</v>
      </c>
      <c r="Z26" s="158" t="s">
        <v>118</v>
      </c>
      <c r="AA26" s="172">
        <v>530</v>
      </c>
      <c r="AB26" s="267" t="s">
        <v>507</v>
      </c>
      <c r="AC26" s="171">
        <v>45910</v>
      </c>
      <c r="AD26" s="173" t="s">
        <v>118</v>
      </c>
      <c r="AE26" s="172">
        <v>450</v>
      </c>
      <c r="AF26" s="585"/>
      <c r="AG26" s="564"/>
      <c r="AH26" s="546"/>
      <c r="AI26" s="566"/>
      <c r="AJ26" s="586"/>
      <c r="AK26" s="568"/>
      <c r="AL26" s="554"/>
      <c r="AM26" s="576"/>
      <c r="AN26" s="554"/>
      <c r="AO26" s="578"/>
      <c r="AP26" s="554"/>
      <c r="AQ26" s="558"/>
      <c r="AR26" s="590"/>
      <c r="AS26" s="288">
        <v>3850</v>
      </c>
      <c r="AT26" s="587"/>
      <c r="AU26" s="560"/>
      <c r="AV26" s="272" t="s">
        <v>122</v>
      </c>
      <c r="AW26" s="272">
        <v>2500</v>
      </c>
      <c r="AX26" s="269"/>
      <c r="AY26" s="587"/>
      <c r="AZ26" s="560"/>
      <c r="BA26" s="272" t="s">
        <v>122</v>
      </c>
      <c r="BB26" s="272">
        <v>2500</v>
      </c>
      <c r="BC26" s="270"/>
      <c r="BD26" s="562"/>
      <c r="BE26" s="554"/>
      <c r="BF26" s="273">
        <v>8</v>
      </c>
      <c r="BG26" s="554"/>
      <c r="BH26" s="174">
        <v>30</v>
      </c>
      <c r="BI26" s="554"/>
      <c r="BJ26" s="174">
        <v>20</v>
      </c>
      <c r="BK26" s="554"/>
      <c r="BL26" s="556"/>
      <c r="BM26" s="546"/>
      <c r="BN26" s="548"/>
      <c r="BO26" s="284"/>
      <c r="BP26" s="262">
        <v>0.96</v>
      </c>
      <c r="BQ26" s="554"/>
      <c r="BR26" s="613"/>
      <c r="BS26" s="546"/>
      <c r="BT26" s="615"/>
    </row>
    <row r="27" spans="1:72" s="146" customFormat="1" ht="25.5" customHeight="1">
      <c r="A27" s="146" t="s">
        <v>243</v>
      </c>
      <c r="B27" s="592"/>
      <c r="C27" s="569" t="s">
        <v>142</v>
      </c>
      <c r="D27" s="571" t="s">
        <v>116</v>
      </c>
      <c r="E27" s="148" t="s">
        <v>25</v>
      </c>
      <c r="F27" s="149"/>
      <c r="G27" s="150">
        <v>24920</v>
      </c>
      <c r="H27" s="151">
        <v>32570</v>
      </c>
      <c r="I27" s="322" t="s">
        <v>518</v>
      </c>
      <c r="J27" s="152">
        <v>230</v>
      </c>
      <c r="K27" s="153">
        <v>300</v>
      </c>
      <c r="L27" s="154" t="s">
        <v>117</v>
      </c>
      <c r="M27" s="554" t="s">
        <v>518</v>
      </c>
      <c r="N27" s="555">
        <v>740</v>
      </c>
      <c r="O27" s="546" t="s">
        <v>518</v>
      </c>
      <c r="P27" s="547">
        <v>7</v>
      </c>
      <c r="Q27" s="554" t="s">
        <v>518</v>
      </c>
      <c r="R27" s="555">
        <v>3060</v>
      </c>
      <c r="S27" s="546" t="s">
        <v>118</v>
      </c>
      <c r="T27" s="583">
        <v>30</v>
      </c>
      <c r="U27" s="322" t="s">
        <v>518</v>
      </c>
      <c r="V27" s="155">
        <v>7650</v>
      </c>
      <c r="W27" s="156">
        <v>70</v>
      </c>
      <c r="X27" s="264"/>
      <c r="Y27" s="157"/>
      <c r="Z27" s="158"/>
      <c r="AA27" s="159"/>
      <c r="AB27" s="265"/>
      <c r="AC27" s="157" t="s">
        <v>119</v>
      </c>
      <c r="AD27" s="158"/>
      <c r="AE27" s="160"/>
      <c r="AF27" s="553" t="s">
        <v>515</v>
      </c>
      <c r="AG27" s="563">
        <v>3060</v>
      </c>
      <c r="AH27" s="546" t="s">
        <v>118</v>
      </c>
      <c r="AI27" s="565">
        <v>30</v>
      </c>
      <c r="AJ27" s="546" t="s">
        <v>118</v>
      </c>
      <c r="AK27" s="567">
        <v>520</v>
      </c>
      <c r="AL27" s="554" t="s">
        <v>518</v>
      </c>
      <c r="AM27" s="575">
        <v>5</v>
      </c>
      <c r="AN27" s="554" t="s">
        <v>118</v>
      </c>
      <c r="AO27" s="577">
        <v>210</v>
      </c>
      <c r="AP27" s="554" t="s">
        <v>118</v>
      </c>
      <c r="AQ27" s="557">
        <v>2</v>
      </c>
      <c r="AR27" s="590"/>
      <c r="AS27" s="288" t="s">
        <v>143</v>
      </c>
      <c r="AT27" s="587"/>
      <c r="AU27" s="573" t="s">
        <v>523</v>
      </c>
      <c r="AV27" s="272" t="s">
        <v>121</v>
      </c>
      <c r="AW27" s="272">
        <v>2100</v>
      </c>
      <c r="AX27" s="269"/>
      <c r="AY27" s="587"/>
      <c r="AZ27" s="573" t="s">
        <v>528</v>
      </c>
      <c r="BA27" s="272" t="s">
        <v>121</v>
      </c>
      <c r="BB27" s="272">
        <v>2100</v>
      </c>
      <c r="BC27" s="270"/>
      <c r="BD27" s="561" t="e">
        <v>#VALUE!</v>
      </c>
      <c r="BE27" s="554" t="s">
        <v>521</v>
      </c>
      <c r="BF27" s="271">
        <v>750</v>
      </c>
      <c r="BG27" s="554" t="s">
        <v>521</v>
      </c>
      <c r="BH27" s="161">
        <v>3060</v>
      </c>
      <c r="BI27" s="554" t="s">
        <v>521</v>
      </c>
      <c r="BJ27" s="161">
        <v>2260</v>
      </c>
      <c r="BK27" s="554" t="s">
        <v>118</v>
      </c>
      <c r="BL27" s="555">
        <v>1800</v>
      </c>
      <c r="BM27" s="546" t="s">
        <v>518</v>
      </c>
      <c r="BN27" s="547">
        <v>10</v>
      </c>
      <c r="BO27" s="284"/>
      <c r="BP27" s="261" t="s">
        <v>524</v>
      </c>
      <c r="BQ27" s="611" t="s">
        <v>518</v>
      </c>
      <c r="BR27" s="612">
        <v>570</v>
      </c>
      <c r="BS27" s="546" t="s">
        <v>518</v>
      </c>
      <c r="BT27" s="614">
        <v>5</v>
      </c>
    </row>
    <row r="28" spans="1:72" s="146" customFormat="1" ht="25.5" customHeight="1">
      <c r="A28" s="146" t="s">
        <v>244</v>
      </c>
      <c r="B28" s="592"/>
      <c r="C28" s="570"/>
      <c r="D28" s="588"/>
      <c r="E28" s="164" t="s">
        <v>6</v>
      </c>
      <c r="F28" s="149"/>
      <c r="G28" s="165">
        <v>32570</v>
      </c>
      <c r="H28" s="166"/>
      <c r="I28" s="322" t="s">
        <v>518</v>
      </c>
      <c r="J28" s="167">
        <v>300</v>
      </c>
      <c r="K28" s="168"/>
      <c r="L28" s="169" t="s">
        <v>117</v>
      </c>
      <c r="M28" s="554"/>
      <c r="N28" s="556"/>
      <c r="O28" s="546"/>
      <c r="P28" s="548"/>
      <c r="Q28" s="554"/>
      <c r="R28" s="556"/>
      <c r="S28" s="546"/>
      <c r="T28" s="584"/>
      <c r="U28" s="322" t="s">
        <v>518</v>
      </c>
      <c r="V28" s="167">
        <v>7650</v>
      </c>
      <c r="W28" s="170">
        <v>70</v>
      </c>
      <c r="X28" s="266" t="s">
        <v>518</v>
      </c>
      <c r="Y28" s="171">
        <v>53560</v>
      </c>
      <c r="Z28" s="158" t="s">
        <v>118</v>
      </c>
      <c r="AA28" s="172">
        <v>530</v>
      </c>
      <c r="AB28" s="267" t="s">
        <v>518</v>
      </c>
      <c r="AC28" s="171">
        <v>45910</v>
      </c>
      <c r="AD28" s="173" t="s">
        <v>118</v>
      </c>
      <c r="AE28" s="172">
        <v>450</v>
      </c>
      <c r="AF28" s="553"/>
      <c r="AG28" s="564"/>
      <c r="AH28" s="546"/>
      <c r="AI28" s="566"/>
      <c r="AJ28" s="546"/>
      <c r="AK28" s="568"/>
      <c r="AL28" s="554"/>
      <c r="AM28" s="576"/>
      <c r="AN28" s="554"/>
      <c r="AO28" s="578"/>
      <c r="AP28" s="554"/>
      <c r="AQ28" s="558"/>
      <c r="AR28" s="590"/>
      <c r="AS28" s="288">
        <v>3600</v>
      </c>
      <c r="AT28" s="587"/>
      <c r="AU28" s="560"/>
      <c r="AV28" s="272" t="s">
        <v>122</v>
      </c>
      <c r="AW28" s="272">
        <v>2300</v>
      </c>
      <c r="AX28" s="269"/>
      <c r="AY28" s="587"/>
      <c r="AZ28" s="560"/>
      <c r="BA28" s="272" t="s">
        <v>122</v>
      </c>
      <c r="BB28" s="272">
        <v>2300</v>
      </c>
      <c r="BC28" s="270"/>
      <c r="BD28" s="562"/>
      <c r="BE28" s="554"/>
      <c r="BF28" s="273">
        <v>8</v>
      </c>
      <c r="BG28" s="554"/>
      <c r="BH28" s="174">
        <v>30</v>
      </c>
      <c r="BI28" s="554"/>
      <c r="BJ28" s="174">
        <v>20</v>
      </c>
      <c r="BK28" s="554"/>
      <c r="BL28" s="556"/>
      <c r="BM28" s="546"/>
      <c r="BN28" s="548"/>
      <c r="BO28" s="284"/>
      <c r="BP28" s="262">
        <v>0.99</v>
      </c>
      <c r="BQ28" s="554"/>
      <c r="BR28" s="613"/>
      <c r="BS28" s="546"/>
      <c r="BT28" s="615"/>
    </row>
    <row r="29" spans="1:72" s="92" customFormat="1" ht="25.5" customHeight="1">
      <c r="A29" s="147" t="s">
        <v>245</v>
      </c>
      <c r="B29" s="592"/>
      <c r="C29" s="579" t="s">
        <v>144</v>
      </c>
      <c r="D29" s="581" t="s">
        <v>116</v>
      </c>
      <c r="E29" s="86" t="s">
        <v>25</v>
      </c>
      <c r="F29" s="87"/>
      <c r="G29" s="150">
        <v>24030</v>
      </c>
      <c r="H29" s="151">
        <v>31680</v>
      </c>
      <c r="I29" s="322" t="s">
        <v>518</v>
      </c>
      <c r="J29" s="152">
        <v>220</v>
      </c>
      <c r="K29" s="153">
        <v>300</v>
      </c>
      <c r="L29" s="154" t="s">
        <v>117</v>
      </c>
      <c r="M29" s="554" t="s">
        <v>518</v>
      </c>
      <c r="N29" s="555">
        <v>620</v>
      </c>
      <c r="O29" s="546" t="s">
        <v>518</v>
      </c>
      <c r="P29" s="547">
        <v>6</v>
      </c>
      <c r="Q29" s="554" t="s">
        <v>518</v>
      </c>
      <c r="R29" s="555">
        <v>2550</v>
      </c>
      <c r="S29" s="546" t="s">
        <v>118</v>
      </c>
      <c r="T29" s="583">
        <v>20</v>
      </c>
      <c r="U29" s="322" t="s">
        <v>507</v>
      </c>
      <c r="V29" s="155">
        <v>7650</v>
      </c>
      <c r="W29" s="156">
        <v>70</v>
      </c>
      <c r="X29" s="264"/>
      <c r="Y29" s="157"/>
      <c r="Z29" s="158"/>
      <c r="AA29" s="159"/>
      <c r="AB29" s="265"/>
      <c r="AC29" s="157" t="s">
        <v>119</v>
      </c>
      <c r="AD29" s="158"/>
      <c r="AE29" s="160"/>
      <c r="AF29" s="585" t="s">
        <v>522</v>
      </c>
      <c r="AG29" s="563">
        <v>2550</v>
      </c>
      <c r="AH29" s="546" t="s">
        <v>118</v>
      </c>
      <c r="AI29" s="565">
        <v>20</v>
      </c>
      <c r="AJ29" s="586" t="s">
        <v>118</v>
      </c>
      <c r="AK29" s="567">
        <v>500</v>
      </c>
      <c r="AL29" s="554" t="s">
        <v>518</v>
      </c>
      <c r="AM29" s="575">
        <v>5</v>
      </c>
      <c r="AN29" s="554" t="s">
        <v>118</v>
      </c>
      <c r="AO29" s="577">
        <v>190</v>
      </c>
      <c r="AP29" s="554" t="s">
        <v>118</v>
      </c>
      <c r="AQ29" s="557">
        <v>1</v>
      </c>
      <c r="AR29" s="590"/>
      <c r="AS29" s="288" t="s">
        <v>145</v>
      </c>
      <c r="AT29" s="587"/>
      <c r="AU29" s="573" t="s">
        <v>525</v>
      </c>
      <c r="AV29" s="272" t="s">
        <v>121</v>
      </c>
      <c r="AW29" s="272">
        <v>2000</v>
      </c>
      <c r="AX29" s="269"/>
      <c r="AY29" s="587"/>
      <c r="AZ29" s="573" t="s">
        <v>525</v>
      </c>
      <c r="BA29" s="272" t="s">
        <v>121</v>
      </c>
      <c r="BB29" s="272">
        <v>2000</v>
      </c>
      <c r="BC29" s="270"/>
      <c r="BD29" s="561" t="e">
        <v>#VALUE!</v>
      </c>
      <c r="BE29" s="554" t="s">
        <v>521</v>
      </c>
      <c r="BF29" s="271">
        <v>620</v>
      </c>
      <c r="BG29" s="554" t="s">
        <v>521</v>
      </c>
      <c r="BH29" s="161">
        <v>2550</v>
      </c>
      <c r="BI29" s="554" t="s">
        <v>521</v>
      </c>
      <c r="BJ29" s="161">
        <v>1880</v>
      </c>
      <c r="BK29" s="554" t="s">
        <v>118</v>
      </c>
      <c r="BL29" s="555">
        <v>1500</v>
      </c>
      <c r="BM29" s="546" t="s">
        <v>518</v>
      </c>
      <c r="BN29" s="547">
        <v>10</v>
      </c>
      <c r="BO29" s="284"/>
      <c r="BP29" s="261" t="s">
        <v>524</v>
      </c>
      <c r="BQ29" s="611" t="s">
        <v>518</v>
      </c>
      <c r="BR29" s="612">
        <v>480</v>
      </c>
      <c r="BS29" s="546" t="s">
        <v>518</v>
      </c>
      <c r="BT29" s="614">
        <v>4</v>
      </c>
    </row>
    <row r="30" spans="1:72" s="92" customFormat="1" ht="25.5" customHeight="1">
      <c r="A30" s="147" t="s">
        <v>246</v>
      </c>
      <c r="B30" s="592"/>
      <c r="C30" s="580"/>
      <c r="D30" s="582"/>
      <c r="E30" s="91" t="s">
        <v>6</v>
      </c>
      <c r="F30" s="87"/>
      <c r="G30" s="165">
        <v>31680</v>
      </c>
      <c r="H30" s="166"/>
      <c r="I30" s="322" t="s">
        <v>518</v>
      </c>
      <c r="J30" s="167">
        <v>300</v>
      </c>
      <c r="K30" s="168"/>
      <c r="L30" s="169" t="s">
        <v>117</v>
      </c>
      <c r="M30" s="554"/>
      <c r="N30" s="556"/>
      <c r="O30" s="546"/>
      <c r="P30" s="548"/>
      <c r="Q30" s="554"/>
      <c r="R30" s="556"/>
      <c r="S30" s="546"/>
      <c r="T30" s="584"/>
      <c r="U30" s="322" t="s">
        <v>518</v>
      </c>
      <c r="V30" s="167">
        <v>7650</v>
      </c>
      <c r="W30" s="170">
        <v>70</v>
      </c>
      <c r="X30" s="266" t="s">
        <v>518</v>
      </c>
      <c r="Y30" s="171">
        <v>53560</v>
      </c>
      <c r="Z30" s="158" t="s">
        <v>118</v>
      </c>
      <c r="AA30" s="172">
        <v>530</v>
      </c>
      <c r="AB30" s="267" t="s">
        <v>518</v>
      </c>
      <c r="AC30" s="171">
        <v>45910</v>
      </c>
      <c r="AD30" s="173" t="s">
        <v>118</v>
      </c>
      <c r="AE30" s="172">
        <v>450</v>
      </c>
      <c r="AF30" s="585"/>
      <c r="AG30" s="564"/>
      <c r="AH30" s="546"/>
      <c r="AI30" s="566"/>
      <c r="AJ30" s="586"/>
      <c r="AK30" s="568"/>
      <c r="AL30" s="554"/>
      <c r="AM30" s="576"/>
      <c r="AN30" s="554"/>
      <c r="AO30" s="578"/>
      <c r="AP30" s="554"/>
      <c r="AQ30" s="558"/>
      <c r="AR30" s="590"/>
      <c r="AS30" s="288">
        <v>3110</v>
      </c>
      <c r="AT30" s="574"/>
      <c r="AU30" s="574"/>
      <c r="AV30" s="274" t="s">
        <v>122</v>
      </c>
      <c r="AW30" s="274">
        <v>2200</v>
      </c>
      <c r="AX30" s="269"/>
      <c r="AY30" s="574"/>
      <c r="AZ30" s="574"/>
      <c r="BA30" s="274" t="s">
        <v>122</v>
      </c>
      <c r="BB30" s="274">
        <v>2200</v>
      </c>
      <c r="BC30" s="270"/>
      <c r="BD30" s="562"/>
      <c r="BE30" s="554"/>
      <c r="BF30" s="273">
        <v>6</v>
      </c>
      <c r="BG30" s="554"/>
      <c r="BH30" s="174">
        <v>20</v>
      </c>
      <c r="BI30" s="554"/>
      <c r="BJ30" s="174">
        <v>10</v>
      </c>
      <c r="BK30" s="554"/>
      <c r="BL30" s="556"/>
      <c r="BM30" s="546"/>
      <c r="BN30" s="548"/>
      <c r="BO30" s="284"/>
      <c r="BP30" s="262">
        <v>0.92</v>
      </c>
      <c r="BQ30" s="554"/>
      <c r="BR30" s="613"/>
      <c r="BS30" s="546"/>
      <c r="BT30" s="615"/>
    </row>
    <row r="31" spans="1:72" s="146" customFormat="1" ht="25.5" customHeight="1">
      <c r="A31" s="146" t="s">
        <v>247</v>
      </c>
      <c r="B31" s="592"/>
      <c r="C31" s="569" t="s">
        <v>146</v>
      </c>
      <c r="D31" s="571" t="s">
        <v>116</v>
      </c>
      <c r="E31" s="148" t="s">
        <v>25</v>
      </c>
      <c r="F31" s="149"/>
      <c r="G31" s="150">
        <v>23370</v>
      </c>
      <c r="H31" s="151">
        <v>31020</v>
      </c>
      <c r="I31" s="322" t="s">
        <v>518</v>
      </c>
      <c r="J31" s="152">
        <v>210</v>
      </c>
      <c r="K31" s="153">
        <v>290</v>
      </c>
      <c r="L31" s="154" t="s">
        <v>117</v>
      </c>
      <c r="M31" s="554" t="s">
        <v>518</v>
      </c>
      <c r="N31" s="555">
        <v>530</v>
      </c>
      <c r="O31" s="546" t="s">
        <v>518</v>
      </c>
      <c r="P31" s="547">
        <v>5</v>
      </c>
      <c r="Q31" s="554" t="s">
        <v>518</v>
      </c>
      <c r="R31" s="555">
        <v>2180</v>
      </c>
      <c r="S31" s="546" t="s">
        <v>118</v>
      </c>
      <c r="T31" s="583">
        <v>20</v>
      </c>
      <c r="U31" s="322" t="s">
        <v>518</v>
      </c>
      <c r="V31" s="155">
        <v>7650</v>
      </c>
      <c r="W31" s="156">
        <v>70</v>
      </c>
      <c r="X31" s="264"/>
      <c r="Y31" s="157"/>
      <c r="Z31" s="158"/>
      <c r="AA31" s="159"/>
      <c r="AB31" s="265"/>
      <c r="AC31" s="157" t="s">
        <v>119</v>
      </c>
      <c r="AD31" s="158"/>
      <c r="AE31" s="160"/>
      <c r="AF31" s="553" t="s">
        <v>522</v>
      </c>
      <c r="AG31" s="563">
        <v>2180</v>
      </c>
      <c r="AH31" s="546" t="s">
        <v>118</v>
      </c>
      <c r="AI31" s="565">
        <v>20</v>
      </c>
      <c r="AJ31" s="546" t="s">
        <v>118</v>
      </c>
      <c r="AK31" s="567">
        <v>500</v>
      </c>
      <c r="AL31" s="554" t="s">
        <v>518</v>
      </c>
      <c r="AM31" s="575">
        <v>5</v>
      </c>
      <c r="AN31" s="554" t="s">
        <v>118</v>
      </c>
      <c r="AO31" s="577">
        <v>170</v>
      </c>
      <c r="AP31" s="554" t="s">
        <v>118</v>
      </c>
      <c r="AQ31" s="557">
        <v>1</v>
      </c>
      <c r="AR31" s="590"/>
      <c r="AS31" s="288" t="s">
        <v>147</v>
      </c>
      <c r="AT31" s="559" t="s">
        <v>159</v>
      </c>
      <c r="AU31" s="559" t="s">
        <v>527</v>
      </c>
      <c r="AV31" s="268" t="s">
        <v>121</v>
      </c>
      <c r="AW31" s="268">
        <v>2400</v>
      </c>
      <c r="AX31" s="269"/>
      <c r="AY31" s="559" t="s">
        <v>159</v>
      </c>
      <c r="AZ31" s="559" t="s">
        <v>527</v>
      </c>
      <c r="BA31" s="268" t="s">
        <v>121</v>
      </c>
      <c r="BB31" s="268">
        <v>2400</v>
      </c>
      <c r="BC31" s="270"/>
      <c r="BD31" s="561" t="e">
        <v>#VALUE!</v>
      </c>
      <c r="BE31" s="554" t="s">
        <v>521</v>
      </c>
      <c r="BF31" s="271">
        <v>530</v>
      </c>
      <c r="BG31" s="554" t="s">
        <v>521</v>
      </c>
      <c r="BH31" s="161">
        <v>2180</v>
      </c>
      <c r="BI31" s="554" t="s">
        <v>521</v>
      </c>
      <c r="BJ31" s="161">
        <v>1610</v>
      </c>
      <c r="BK31" s="554" t="s">
        <v>118</v>
      </c>
      <c r="BL31" s="555">
        <v>1280</v>
      </c>
      <c r="BM31" s="546" t="s">
        <v>507</v>
      </c>
      <c r="BN31" s="547">
        <v>10</v>
      </c>
      <c r="BO31" s="284"/>
      <c r="BP31" s="261" t="s">
        <v>517</v>
      </c>
      <c r="BQ31" s="611" t="s">
        <v>518</v>
      </c>
      <c r="BR31" s="612">
        <v>410</v>
      </c>
      <c r="BS31" s="546" t="s">
        <v>518</v>
      </c>
      <c r="BT31" s="614">
        <v>4</v>
      </c>
    </row>
    <row r="32" spans="1:72" s="146" customFormat="1" ht="25.5" customHeight="1">
      <c r="A32" s="146" t="s">
        <v>248</v>
      </c>
      <c r="B32" s="592"/>
      <c r="C32" s="570"/>
      <c r="D32" s="588"/>
      <c r="E32" s="164" t="s">
        <v>6</v>
      </c>
      <c r="F32" s="149"/>
      <c r="G32" s="165">
        <v>31020</v>
      </c>
      <c r="H32" s="166"/>
      <c r="I32" s="322" t="s">
        <v>518</v>
      </c>
      <c r="J32" s="167">
        <v>290</v>
      </c>
      <c r="K32" s="168"/>
      <c r="L32" s="169" t="s">
        <v>117</v>
      </c>
      <c r="M32" s="554"/>
      <c r="N32" s="556"/>
      <c r="O32" s="546"/>
      <c r="P32" s="548"/>
      <c r="Q32" s="554"/>
      <c r="R32" s="556"/>
      <c r="S32" s="546"/>
      <c r="T32" s="584"/>
      <c r="U32" s="322" t="s">
        <v>518</v>
      </c>
      <c r="V32" s="167">
        <v>7650</v>
      </c>
      <c r="W32" s="170">
        <v>70</v>
      </c>
      <c r="X32" s="266" t="s">
        <v>518</v>
      </c>
      <c r="Y32" s="171">
        <v>53560</v>
      </c>
      <c r="Z32" s="158" t="s">
        <v>118</v>
      </c>
      <c r="AA32" s="172">
        <v>530</v>
      </c>
      <c r="AB32" s="267" t="s">
        <v>518</v>
      </c>
      <c r="AC32" s="171">
        <v>45910</v>
      </c>
      <c r="AD32" s="173" t="s">
        <v>118</v>
      </c>
      <c r="AE32" s="172">
        <v>450</v>
      </c>
      <c r="AF32" s="553"/>
      <c r="AG32" s="564"/>
      <c r="AH32" s="546"/>
      <c r="AI32" s="566"/>
      <c r="AJ32" s="546"/>
      <c r="AK32" s="568"/>
      <c r="AL32" s="554"/>
      <c r="AM32" s="576"/>
      <c r="AN32" s="554"/>
      <c r="AO32" s="578"/>
      <c r="AP32" s="554"/>
      <c r="AQ32" s="558"/>
      <c r="AR32" s="590"/>
      <c r="AS32" s="288">
        <v>2760</v>
      </c>
      <c r="AT32" s="587"/>
      <c r="AU32" s="560"/>
      <c r="AV32" s="272" t="s">
        <v>122</v>
      </c>
      <c r="AW32" s="272">
        <v>2700</v>
      </c>
      <c r="AX32" s="269"/>
      <c r="AY32" s="587"/>
      <c r="AZ32" s="560"/>
      <c r="BA32" s="272" t="s">
        <v>122</v>
      </c>
      <c r="BB32" s="272">
        <v>2700</v>
      </c>
      <c r="BC32" s="270"/>
      <c r="BD32" s="562"/>
      <c r="BE32" s="554"/>
      <c r="BF32" s="273">
        <v>5</v>
      </c>
      <c r="BG32" s="554"/>
      <c r="BH32" s="174">
        <v>20</v>
      </c>
      <c r="BI32" s="554"/>
      <c r="BJ32" s="174">
        <v>10</v>
      </c>
      <c r="BK32" s="554"/>
      <c r="BL32" s="556"/>
      <c r="BM32" s="546"/>
      <c r="BN32" s="548"/>
      <c r="BO32" s="284"/>
      <c r="BP32" s="262">
        <v>0.95</v>
      </c>
      <c r="BQ32" s="554"/>
      <c r="BR32" s="613"/>
      <c r="BS32" s="546"/>
      <c r="BT32" s="615"/>
    </row>
    <row r="33" spans="1:72" s="92" customFormat="1" ht="25.5" customHeight="1">
      <c r="A33" s="147" t="s">
        <v>249</v>
      </c>
      <c r="B33" s="592"/>
      <c r="C33" s="579" t="s">
        <v>148</v>
      </c>
      <c r="D33" s="581" t="s">
        <v>116</v>
      </c>
      <c r="E33" s="86" t="s">
        <v>25</v>
      </c>
      <c r="F33" s="87"/>
      <c r="G33" s="150">
        <v>22900</v>
      </c>
      <c r="H33" s="151">
        <v>30550</v>
      </c>
      <c r="I33" s="322" t="s">
        <v>518</v>
      </c>
      <c r="J33" s="152">
        <v>210</v>
      </c>
      <c r="K33" s="153">
        <v>280</v>
      </c>
      <c r="L33" s="154" t="s">
        <v>117</v>
      </c>
      <c r="M33" s="554" t="s">
        <v>518</v>
      </c>
      <c r="N33" s="555">
        <v>460</v>
      </c>
      <c r="O33" s="546" t="s">
        <v>518</v>
      </c>
      <c r="P33" s="547">
        <v>4</v>
      </c>
      <c r="Q33" s="554" t="s">
        <v>518</v>
      </c>
      <c r="R33" s="555">
        <v>1910</v>
      </c>
      <c r="S33" s="546" t="s">
        <v>118</v>
      </c>
      <c r="T33" s="583">
        <v>10</v>
      </c>
      <c r="U33" s="322" t="s">
        <v>518</v>
      </c>
      <c r="V33" s="155">
        <v>7650</v>
      </c>
      <c r="W33" s="156">
        <v>70</v>
      </c>
      <c r="X33" s="264"/>
      <c r="Y33" s="157"/>
      <c r="Z33" s="158"/>
      <c r="AA33" s="159"/>
      <c r="AB33" s="265"/>
      <c r="AC33" s="157" t="s">
        <v>119</v>
      </c>
      <c r="AD33" s="158"/>
      <c r="AE33" s="160"/>
      <c r="AF33" s="585" t="s">
        <v>522</v>
      </c>
      <c r="AG33" s="563">
        <v>1910</v>
      </c>
      <c r="AH33" s="546" t="s">
        <v>118</v>
      </c>
      <c r="AI33" s="565">
        <v>10</v>
      </c>
      <c r="AJ33" s="586" t="s">
        <v>118</v>
      </c>
      <c r="AK33" s="567">
        <v>500</v>
      </c>
      <c r="AL33" s="554" t="s">
        <v>518</v>
      </c>
      <c r="AM33" s="575">
        <v>5</v>
      </c>
      <c r="AN33" s="554" t="s">
        <v>118</v>
      </c>
      <c r="AO33" s="577">
        <v>170</v>
      </c>
      <c r="AP33" s="554" t="s">
        <v>118</v>
      </c>
      <c r="AQ33" s="557">
        <v>1</v>
      </c>
      <c r="AR33" s="590"/>
      <c r="AS33" s="288" t="s">
        <v>149</v>
      </c>
      <c r="AT33" s="587"/>
      <c r="AU33" s="573" t="s">
        <v>520</v>
      </c>
      <c r="AV33" s="272" t="s">
        <v>121</v>
      </c>
      <c r="AW33" s="272">
        <v>2300</v>
      </c>
      <c r="AX33" s="269"/>
      <c r="AY33" s="587"/>
      <c r="AZ33" s="573" t="s">
        <v>519</v>
      </c>
      <c r="BA33" s="272" t="s">
        <v>121</v>
      </c>
      <c r="BB33" s="272">
        <v>2300</v>
      </c>
      <c r="BC33" s="270"/>
      <c r="BD33" s="561" t="e">
        <v>#VALUE!</v>
      </c>
      <c r="BE33" s="554" t="s">
        <v>521</v>
      </c>
      <c r="BF33" s="271">
        <v>460</v>
      </c>
      <c r="BG33" s="554" t="s">
        <v>521</v>
      </c>
      <c r="BH33" s="161">
        <v>1910</v>
      </c>
      <c r="BI33" s="554" t="s">
        <v>521</v>
      </c>
      <c r="BJ33" s="161">
        <v>1410</v>
      </c>
      <c r="BK33" s="554" t="s">
        <v>118</v>
      </c>
      <c r="BL33" s="555">
        <v>1120</v>
      </c>
      <c r="BM33" s="546" t="s">
        <v>518</v>
      </c>
      <c r="BN33" s="547">
        <v>10</v>
      </c>
      <c r="BO33" s="284"/>
      <c r="BP33" s="261" t="s">
        <v>524</v>
      </c>
      <c r="BQ33" s="611" t="s">
        <v>518</v>
      </c>
      <c r="BR33" s="612">
        <v>360</v>
      </c>
      <c r="BS33" s="546" t="s">
        <v>518</v>
      </c>
      <c r="BT33" s="614">
        <v>3</v>
      </c>
    </row>
    <row r="34" spans="1:72" s="92" customFormat="1" ht="25.5" customHeight="1">
      <c r="A34" s="147" t="s">
        <v>250</v>
      </c>
      <c r="B34" s="592"/>
      <c r="C34" s="580"/>
      <c r="D34" s="582"/>
      <c r="E34" s="91" t="s">
        <v>6</v>
      </c>
      <c r="F34" s="87"/>
      <c r="G34" s="165">
        <v>30550</v>
      </c>
      <c r="H34" s="166"/>
      <c r="I34" s="322" t="s">
        <v>518</v>
      </c>
      <c r="J34" s="167">
        <v>280</v>
      </c>
      <c r="K34" s="168"/>
      <c r="L34" s="169" t="s">
        <v>117</v>
      </c>
      <c r="M34" s="554"/>
      <c r="N34" s="556"/>
      <c r="O34" s="546"/>
      <c r="P34" s="548"/>
      <c r="Q34" s="554"/>
      <c r="R34" s="556"/>
      <c r="S34" s="546"/>
      <c r="T34" s="584"/>
      <c r="U34" s="322" t="s">
        <v>518</v>
      </c>
      <c r="V34" s="167">
        <v>7650</v>
      </c>
      <c r="W34" s="170">
        <v>70</v>
      </c>
      <c r="X34" s="266" t="s">
        <v>518</v>
      </c>
      <c r="Y34" s="171">
        <v>53560</v>
      </c>
      <c r="Z34" s="158" t="s">
        <v>118</v>
      </c>
      <c r="AA34" s="172">
        <v>530</v>
      </c>
      <c r="AB34" s="267" t="s">
        <v>518</v>
      </c>
      <c r="AC34" s="171">
        <v>45910</v>
      </c>
      <c r="AD34" s="173" t="s">
        <v>118</v>
      </c>
      <c r="AE34" s="172">
        <v>450</v>
      </c>
      <c r="AF34" s="585"/>
      <c r="AG34" s="564"/>
      <c r="AH34" s="546"/>
      <c r="AI34" s="566"/>
      <c r="AJ34" s="586"/>
      <c r="AK34" s="568"/>
      <c r="AL34" s="554"/>
      <c r="AM34" s="576"/>
      <c r="AN34" s="554"/>
      <c r="AO34" s="578"/>
      <c r="AP34" s="554"/>
      <c r="AQ34" s="558"/>
      <c r="AR34" s="590"/>
      <c r="AS34" s="288">
        <v>2500</v>
      </c>
      <c r="AT34" s="587"/>
      <c r="AU34" s="560"/>
      <c r="AV34" s="272" t="s">
        <v>122</v>
      </c>
      <c r="AW34" s="272">
        <v>2500</v>
      </c>
      <c r="AX34" s="269"/>
      <c r="AY34" s="587"/>
      <c r="AZ34" s="560"/>
      <c r="BA34" s="272" t="s">
        <v>122</v>
      </c>
      <c r="BB34" s="272">
        <v>2500</v>
      </c>
      <c r="BC34" s="270"/>
      <c r="BD34" s="562"/>
      <c r="BE34" s="554"/>
      <c r="BF34" s="273">
        <v>5</v>
      </c>
      <c r="BG34" s="554"/>
      <c r="BH34" s="174">
        <v>10</v>
      </c>
      <c r="BI34" s="554"/>
      <c r="BJ34" s="174">
        <v>10</v>
      </c>
      <c r="BK34" s="554"/>
      <c r="BL34" s="556"/>
      <c r="BM34" s="546"/>
      <c r="BN34" s="548"/>
      <c r="BO34" s="284"/>
      <c r="BP34" s="262">
        <v>0.99</v>
      </c>
      <c r="BQ34" s="554"/>
      <c r="BR34" s="613"/>
      <c r="BS34" s="546"/>
      <c r="BT34" s="615"/>
    </row>
    <row r="35" spans="1:72" s="146" customFormat="1" ht="25.5" customHeight="1">
      <c r="A35" s="146" t="s">
        <v>251</v>
      </c>
      <c r="B35" s="592"/>
      <c r="C35" s="569" t="s">
        <v>150</v>
      </c>
      <c r="D35" s="571" t="s">
        <v>116</v>
      </c>
      <c r="E35" s="148" t="s">
        <v>25</v>
      </c>
      <c r="F35" s="149"/>
      <c r="G35" s="150">
        <v>22530</v>
      </c>
      <c r="H35" s="151">
        <v>30180</v>
      </c>
      <c r="I35" s="322" t="s">
        <v>518</v>
      </c>
      <c r="J35" s="152">
        <v>200</v>
      </c>
      <c r="K35" s="153">
        <v>280</v>
      </c>
      <c r="L35" s="154" t="s">
        <v>117</v>
      </c>
      <c r="M35" s="554" t="s">
        <v>507</v>
      </c>
      <c r="N35" s="555">
        <v>410</v>
      </c>
      <c r="O35" s="546" t="s">
        <v>507</v>
      </c>
      <c r="P35" s="547">
        <v>4</v>
      </c>
      <c r="Q35" s="554" t="s">
        <v>518</v>
      </c>
      <c r="R35" s="555">
        <v>1700</v>
      </c>
      <c r="S35" s="546" t="s">
        <v>118</v>
      </c>
      <c r="T35" s="583">
        <v>10</v>
      </c>
      <c r="U35" s="322" t="s">
        <v>518</v>
      </c>
      <c r="V35" s="155">
        <v>7650</v>
      </c>
      <c r="W35" s="156">
        <v>70</v>
      </c>
      <c r="X35" s="264"/>
      <c r="Y35" s="157"/>
      <c r="Z35" s="158"/>
      <c r="AA35" s="159"/>
      <c r="AB35" s="265"/>
      <c r="AC35" s="157" t="s">
        <v>119</v>
      </c>
      <c r="AD35" s="158"/>
      <c r="AE35" s="160"/>
      <c r="AF35" s="553" t="s">
        <v>522</v>
      </c>
      <c r="AG35" s="563">
        <v>1700</v>
      </c>
      <c r="AH35" s="546" t="s">
        <v>118</v>
      </c>
      <c r="AI35" s="565">
        <v>10</v>
      </c>
      <c r="AJ35" s="546" t="s">
        <v>118</v>
      </c>
      <c r="AK35" s="567">
        <v>500</v>
      </c>
      <c r="AL35" s="554" t="s">
        <v>518</v>
      </c>
      <c r="AM35" s="575">
        <v>5</v>
      </c>
      <c r="AN35" s="554" t="s">
        <v>118</v>
      </c>
      <c r="AO35" s="577">
        <v>150</v>
      </c>
      <c r="AP35" s="554" t="s">
        <v>118</v>
      </c>
      <c r="AQ35" s="557">
        <v>1</v>
      </c>
      <c r="AR35" s="590"/>
      <c r="AS35" s="288" t="s">
        <v>151</v>
      </c>
      <c r="AT35" s="587"/>
      <c r="AU35" s="573" t="s">
        <v>528</v>
      </c>
      <c r="AV35" s="272" t="s">
        <v>121</v>
      </c>
      <c r="AW35" s="272">
        <v>2200</v>
      </c>
      <c r="AX35" s="269"/>
      <c r="AY35" s="587"/>
      <c r="AZ35" s="573" t="s">
        <v>523</v>
      </c>
      <c r="BA35" s="272" t="s">
        <v>121</v>
      </c>
      <c r="BB35" s="272">
        <v>2200</v>
      </c>
      <c r="BC35" s="270"/>
      <c r="BD35" s="561" t="e">
        <v>#VALUE!</v>
      </c>
      <c r="BE35" s="554" t="s">
        <v>521</v>
      </c>
      <c r="BF35" s="271">
        <v>410</v>
      </c>
      <c r="BG35" s="554" t="s">
        <v>509</v>
      </c>
      <c r="BH35" s="161">
        <v>1700</v>
      </c>
      <c r="BI35" s="554" t="s">
        <v>521</v>
      </c>
      <c r="BJ35" s="161">
        <v>1250</v>
      </c>
      <c r="BK35" s="554" t="s">
        <v>118</v>
      </c>
      <c r="BL35" s="555">
        <v>1000</v>
      </c>
      <c r="BM35" s="546" t="s">
        <v>518</v>
      </c>
      <c r="BN35" s="547">
        <v>10</v>
      </c>
      <c r="BO35" s="284"/>
      <c r="BP35" s="261" t="s">
        <v>524</v>
      </c>
      <c r="BQ35" s="611" t="s">
        <v>518</v>
      </c>
      <c r="BR35" s="612">
        <v>320</v>
      </c>
      <c r="BS35" s="546" t="s">
        <v>518</v>
      </c>
      <c r="BT35" s="614">
        <v>3</v>
      </c>
    </row>
    <row r="36" spans="1:72" s="146" customFormat="1" ht="25.5" customHeight="1">
      <c r="A36" s="146" t="s">
        <v>252</v>
      </c>
      <c r="B36" s="592"/>
      <c r="C36" s="570"/>
      <c r="D36" s="588"/>
      <c r="E36" s="164" t="s">
        <v>6</v>
      </c>
      <c r="F36" s="149"/>
      <c r="G36" s="165">
        <v>30180</v>
      </c>
      <c r="H36" s="166"/>
      <c r="I36" s="322" t="s">
        <v>518</v>
      </c>
      <c r="J36" s="167">
        <v>280</v>
      </c>
      <c r="K36" s="168"/>
      <c r="L36" s="169" t="s">
        <v>117</v>
      </c>
      <c r="M36" s="554"/>
      <c r="N36" s="556"/>
      <c r="O36" s="546"/>
      <c r="P36" s="548"/>
      <c r="Q36" s="554"/>
      <c r="R36" s="556"/>
      <c r="S36" s="546"/>
      <c r="T36" s="584"/>
      <c r="U36" s="322" t="s">
        <v>518</v>
      </c>
      <c r="V36" s="167">
        <v>7650</v>
      </c>
      <c r="W36" s="170">
        <v>70</v>
      </c>
      <c r="X36" s="266" t="s">
        <v>507</v>
      </c>
      <c r="Y36" s="171">
        <v>53560</v>
      </c>
      <c r="Z36" s="158" t="s">
        <v>118</v>
      </c>
      <c r="AA36" s="172">
        <v>530</v>
      </c>
      <c r="AB36" s="267" t="s">
        <v>518</v>
      </c>
      <c r="AC36" s="171">
        <v>45910</v>
      </c>
      <c r="AD36" s="173" t="s">
        <v>118</v>
      </c>
      <c r="AE36" s="172">
        <v>450</v>
      </c>
      <c r="AF36" s="553"/>
      <c r="AG36" s="564"/>
      <c r="AH36" s="546"/>
      <c r="AI36" s="566"/>
      <c r="AJ36" s="546"/>
      <c r="AK36" s="568"/>
      <c r="AL36" s="554"/>
      <c r="AM36" s="576"/>
      <c r="AN36" s="554"/>
      <c r="AO36" s="578"/>
      <c r="AP36" s="554"/>
      <c r="AQ36" s="558"/>
      <c r="AR36" s="590"/>
      <c r="AS36" s="288">
        <v>2400</v>
      </c>
      <c r="AT36" s="587"/>
      <c r="AU36" s="560"/>
      <c r="AV36" s="272" t="s">
        <v>122</v>
      </c>
      <c r="AW36" s="272">
        <v>2400</v>
      </c>
      <c r="AX36" s="269"/>
      <c r="AY36" s="587"/>
      <c r="AZ36" s="560"/>
      <c r="BA36" s="272" t="s">
        <v>122</v>
      </c>
      <c r="BB36" s="272">
        <v>2400</v>
      </c>
      <c r="BC36" s="270"/>
      <c r="BD36" s="562"/>
      <c r="BE36" s="554"/>
      <c r="BF36" s="273">
        <v>4</v>
      </c>
      <c r="BG36" s="554"/>
      <c r="BH36" s="174">
        <v>10</v>
      </c>
      <c r="BI36" s="554"/>
      <c r="BJ36" s="174">
        <v>10</v>
      </c>
      <c r="BK36" s="554"/>
      <c r="BL36" s="556"/>
      <c r="BM36" s="546"/>
      <c r="BN36" s="548"/>
      <c r="BO36" s="284"/>
      <c r="BP36" s="262">
        <v>0.99</v>
      </c>
      <c r="BQ36" s="554"/>
      <c r="BR36" s="613"/>
      <c r="BS36" s="546"/>
      <c r="BT36" s="615"/>
    </row>
    <row r="37" spans="1:72" s="92" customFormat="1" ht="25.5" customHeight="1">
      <c r="A37" s="147" t="s">
        <v>253</v>
      </c>
      <c r="B37" s="592"/>
      <c r="C37" s="579" t="s">
        <v>152</v>
      </c>
      <c r="D37" s="581" t="s">
        <v>116</v>
      </c>
      <c r="E37" s="86" t="s">
        <v>25</v>
      </c>
      <c r="F37" s="87"/>
      <c r="G37" s="150">
        <v>22230</v>
      </c>
      <c r="H37" s="151">
        <v>29880</v>
      </c>
      <c r="I37" s="322" t="s">
        <v>518</v>
      </c>
      <c r="J37" s="152">
        <v>200</v>
      </c>
      <c r="K37" s="153">
        <v>280</v>
      </c>
      <c r="L37" s="154" t="s">
        <v>117</v>
      </c>
      <c r="M37" s="554" t="s">
        <v>518</v>
      </c>
      <c r="N37" s="555">
        <v>370</v>
      </c>
      <c r="O37" s="546" t="s">
        <v>518</v>
      </c>
      <c r="P37" s="547">
        <v>3</v>
      </c>
      <c r="Q37" s="554" t="s">
        <v>518</v>
      </c>
      <c r="R37" s="555">
        <v>1530</v>
      </c>
      <c r="S37" s="546" t="s">
        <v>118</v>
      </c>
      <c r="T37" s="583">
        <v>10</v>
      </c>
      <c r="U37" s="322" t="s">
        <v>518</v>
      </c>
      <c r="V37" s="155">
        <v>7650</v>
      </c>
      <c r="W37" s="156">
        <v>70</v>
      </c>
      <c r="X37" s="264"/>
      <c r="Y37" s="157"/>
      <c r="Z37" s="158"/>
      <c r="AA37" s="159"/>
      <c r="AB37" s="265"/>
      <c r="AC37" s="157" t="s">
        <v>119</v>
      </c>
      <c r="AD37" s="158"/>
      <c r="AE37" s="160"/>
      <c r="AF37" s="585" t="s">
        <v>522</v>
      </c>
      <c r="AG37" s="563">
        <v>1530</v>
      </c>
      <c r="AH37" s="546" t="s">
        <v>118</v>
      </c>
      <c r="AI37" s="565">
        <v>10</v>
      </c>
      <c r="AJ37" s="586" t="s">
        <v>118</v>
      </c>
      <c r="AK37" s="567">
        <v>500</v>
      </c>
      <c r="AL37" s="554" t="s">
        <v>518</v>
      </c>
      <c r="AM37" s="575">
        <v>5</v>
      </c>
      <c r="AN37" s="554" t="s">
        <v>118</v>
      </c>
      <c r="AO37" s="577">
        <v>130</v>
      </c>
      <c r="AP37" s="554" t="s">
        <v>118</v>
      </c>
      <c r="AQ37" s="557">
        <v>1</v>
      </c>
      <c r="AR37" s="590"/>
      <c r="AS37" s="288" t="s">
        <v>153</v>
      </c>
      <c r="AT37" s="587"/>
      <c r="AU37" s="573" t="s">
        <v>525</v>
      </c>
      <c r="AV37" s="272" t="s">
        <v>121</v>
      </c>
      <c r="AW37" s="272">
        <v>2100</v>
      </c>
      <c r="AX37" s="269"/>
      <c r="AY37" s="587"/>
      <c r="AZ37" s="573" t="s">
        <v>525</v>
      </c>
      <c r="BA37" s="272" t="s">
        <v>121</v>
      </c>
      <c r="BB37" s="272">
        <v>2100</v>
      </c>
      <c r="BC37" s="270"/>
      <c r="BD37" s="561" t="e">
        <v>#VALUE!</v>
      </c>
      <c r="BE37" s="554" t="s">
        <v>521</v>
      </c>
      <c r="BF37" s="271">
        <v>370</v>
      </c>
      <c r="BG37" s="554" t="s">
        <v>521</v>
      </c>
      <c r="BH37" s="161">
        <v>1530</v>
      </c>
      <c r="BI37" s="554" t="s">
        <v>521</v>
      </c>
      <c r="BJ37" s="161">
        <v>1130</v>
      </c>
      <c r="BK37" s="554" t="s">
        <v>118</v>
      </c>
      <c r="BL37" s="555">
        <v>900</v>
      </c>
      <c r="BM37" s="546" t="s">
        <v>518</v>
      </c>
      <c r="BN37" s="547">
        <v>9</v>
      </c>
      <c r="BO37" s="284"/>
      <c r="BP37" s="261" t="s">
        <v>524</v>
      </c>
      <c r="BQ37" s="611" t="s">
        <v>518</v>
      </c>
      <c r="BR37" s="612">
        <v>280</v>
      </c>
      <c r="BS37" s="546" t="s">
        <v>518</v>
      </c>
      <c r="BT37" s="614">
        <v>2</v>
      </c>
    </row>
    <row r="38" spans="1:72" s="92" customFormat="1" ht="25.5" customHeight="1">
      <c r="A38" s="147" t="s">
        <v>254</v>
      </c>
      <c r="B38" s="592"/>
      <c r="C38" s="580"/>
      <c r="D38" s="582"/>
      <c r="E38" s="91" t="s">
        <v>6</v>
      </c>
      <c r="F38" s="87"/>
      <c r="G38" s="165">
        <v>29880</v>
      </c>
      <c r="H38" s="166"/>
      <c r="I38" s="322" t="s">
        <v>518</v>
      </c>
      <c r="J38" s="167">
        <v>280</v>
      </c>
      <c r="K38" s="168"/>
      <c r="L38" s="169" t="s">
        <v>117</v>
      </c>
      <c r="M38" s="554"/>
      <c r="N38" s="556"/>
      <c r="O38" s="546"/>
      <c r="P38" s="548"/>
      <c r="Q38" s="554"/>
      <c r="R38" s="556"/>
      <c r="S38" s="546"/>
      <c r="T38" s="584"/>
      <c r="U38" s="322" t="s">
        <v>518</v>
      </c>
      <c r="V38" s="167">
        <v>7650</v>
      </c>
      <c r="W38" s="170">
        <v>70</v>
      </c>
      <c r="X38" s="266" t="s">
        <v>518</v>
      </c>
      <c r="Y38" s="171">
        <v>53560</v>
      </c>
      <c r="Z38" s="158" t="s">
        <v>118</v>
      </c>
      <c r="AA38" s="172">
        <v>530</v>
      </c>
      <c r="AB38" s="267" t="s">
        <v>518</v>
      </c>
      <c r="AC38" s="171">
        <v>45910</v>
      </c>
      <c r="AD38" s="173" t="s">
        <v>118</v>
      </c>
      <c r="AE38" s="172">
        <v>450</v>
      </c>
      <c r="AF38" s="585"/>
      <c r="AG38" s="564"/>
      <c r="AH38" s="546"/>
      <c r="AI38" s="566"/>
      <c r="AJ38" s="586"/>
      <c r="AK38" s="568"/>
      <c r="AL38" s="554"/>
      <c r="AM38" s="576"/>
      <c r="AN38" s="554"/>
      <c r="AO38" s="578"/>
      <c r="AP38" s="554"/>
      <c r="AQ38" s="558"/>
      <c r="AR38" s="590"/>
      <c r="AS38" s="288">
        <v>2330</v>
      </c>
      <c r="AT38" s="574"/>
      <c r="AU38" s="574"/>
      <c r="AV38" s="274" t="s">
        <v>122</v>
      </c>
      <c r="AW38" s="274">
        <v>2300</v>
      </c>
      <c r="AX38" s="269"/>
      <c r="AY38" s="574"/>
      <c r="AZ38" s="574"/>
      <c r="BA38" s="274" t="s">
        <v>122</v>
      </c>
      <c r="BB38" s="274">
        <v>2300</v>
      </c>
      <c r="BC38" s="270"/>
      <c r="BD38" s="562"/>
      <c r="BE38" s="554"/>
      <c r="BF38" s="273">
        <v>4</v>
      </c>
      <c r="BG38" s="554"/>
      <c r="BH38" s="174">
        <v>10</v>
      </c>
      <c r="BI38" s="554"/>
      <c r="BJ38" s="174">
        <v>10</v>
      </c>
      <c r="BK38" s="554"/>
      <c r="BL38" s="556"/>
      <c r="BM38" s="546"/>
      <c r="BN38" s="548"/>
      <c r="BO38" s="284"/>
      <c r="BP38" s="262">
        <v>0.99</v>
      </c>
      <c r="BQ38" s="554"/>
      <c r="BR38" s="613"/>
      <c r="BS38" s="546"/>
      <c r="BT38" s="615"/>
    </row>
    <row r="39" spans="1:72" s="146" customFormat="1" ht="25.5" customHeight="1">
      <c r="A39" s="146" t="s">
        <v>255</v>
      </c>
      <c r="B39" s="592"/>
      <c r="C39" s="569" t="s">
        <v>154</v>
      </c>
      <c r="D39" s="571" t="s">
        <v>116</v>
      </c>
      <c r="E39" s="148" t="s">
        <v>25</v>
      </c>
      <c r="F39" s="149"/>
      <c r="G39" s="150">
        <v>21990</v>
      </c>
      <c r="H39" s="151">
        <v>29640</v>
      </c>
      <c r="I39" s="322" t="s">
        <v>518</v>
      </c>
      <c r="J39" s="152">
        <v>200</v>
      </c>
      <c r="K39" s="153">
        <v>270</v>
      </c>
      <c r="L39" s="154" t="s">
        <v>117</v>
      </c>
      <c r="M39" s="554" t="s">
        <v>518</v>
      </c>
      <c r="N39" s="555">
        <v>330</v>
      </c>
      <c r="O39" s="546" t="s">
        <v>518</v>
      </c>
      <c r="P39" s="547">
        <v>3</v>
      </c>
      <c r="Q39" s="549"/>
      <c r="R39" s="550"/>
      <c r="S39" s="551"/>
      <c r="T39" s="552"/>
      <c r="U39" s="322" t="s">
        <v>518</v>
      </c>
      <c r="V39" s="155">
        <v>7650</v>
      </c>
      <c r="W39" s="156">
        <v>70</v>
      </c>
      <c r="X39" s="264"/>
      <c r="Y39" s="157"/>
      <c r="Z39" s="158"/>
      <c r="AA39" s="159"/>
      <c r="AB39" s="265"/>
      <c r="AC39" s="157" t="s">
        <v>119</v>
      </c>
      <c r="AD39" s="158"/>
      <c r="AE39" s="160"/>
      <c r="AF39" s="553" t="s">
        <v>522</v>
      </c>
      <c r="AG39" s="563">
        <v>1390</v>
      </c>
      <c r="AH39" s="546" t="s">
        <v>118</v>
      </c>
      <c r="AI39" s="565">
        <v>10</v>
      </c>
      <c r="AJ39" s="546" t="s">
        <v>118</v>
      </c>
      <c r="AK39" s="567">
        <v>500</v>
      </c>
      <c r="AL39" s="554" t="s">
        <v>518</v>
      </c>
      <c r="AM39" s="575">
        <v>5</v>
      </c>
      <c r="AN39" s="554" t="s">
        <v>118</v>
      </c>
      <c r="AO39" s="577">
        <v>120</v>
      </c>
      <c r="AP39" s="554" t="s">
        <v>118</v>
      </c>
      <c r="AQ39" s="557">
        <v>1</v>
      </c>
      <c r="AR39" s="590"/>
      <c r="AS39" s="288" t="s">
        <v>155</v>
      </c>
      <c r="AT39" s="280" t="s">
        <v>160</v>
      </c>
      <c r="AU39" s="559" t="s">
        <v>527</v>
      </c>
      <c r="AV39" s="268" t="s">
        <v>121</v>
      </c>
      <c r="AW39" s="268">
        <v>2100</v>
      </c>
      <c r="AX39" s="269"/>
      <c r="AY39" s="280" t="s">
        <v>160</v>
      </c>
      <c r="AZ39" s="559" t="s">
        <v>527</v>
      </c>
      <c r="BA39" s="268" t="s">
        <v>121</v>
      </c>
      <c r="BB39" s="268">
        <v>2100</v>
      </c>
      <c r="BC39" s="270"/>
      <c r="BD39" s="561" t="e">
        <v>#VALUE!</v>
      </c>
      <c r="BE39" s="554" t="s">
        <v>521</v>
      </c>
      <c r="BF39" s="271">
        <v>340</v>
      </c>
      <c r="BG39" s="554" t="s">
        <v>521</v>
      </c>
      <c r="BH39" s="161">
        <v>1390</v>
      </c>
      <c r="BI39" s="554" t="s">
        <v>521</v>
      </c>
      <c r="BJ39" s="161">
        <v>1020</v>
      </c>
      <c r="BK39" s="554" t="s">
        <v>118</v>
      </c>
      <c r="BL39" s="555">
        <v>810</v>
      </c>
      <c r="BM39" s="546" t="s">
        <v>518</v>
      </c>
      <c r="BN39" s="547">
        <v>8</v>
      </c>
      <c r="BO39" s="284"/>
      <c r="BP39" s="261" t="s">
        <v>524</v>
      </c>
      <c r="BQ39" s="611" t="s">
        <v>518</v>
      </c>
      <c r="BR39" s="612">
        <v>260</v>
      </c>
      <c r="BS39" s="546" t="s">
        <v>518</v>
      </c>
      <c r="BT39" s="614">
        <v>2</v>
      </c>
    </row>
    <row r="40" spans="1:72" s="146" customFormat="1" ht="25.5" customHeight="1">
      <c r="A40" s="146" t="s">
        <v>256</v>
      </c>
      <c r="B40" s="580"/>
      <c r="C40" s="570"/>
      <c r="D40" s="572"/>
      <c r="E40" s="164" t="s">
        <v>6</v>
      </c>
      <c r="F40" s="149"/>
      <c r="G40" s="165">
        <v>29640</v>
      </c>
      <c r="H40" s="166"/>
      <c r="I40" s="322" t="s">
        <v>518</v>
      </c>
      <c r="J40" s="167">
        <v>270</v>
      </c>
      <c r="K40" s="168"/>
      <c r="L40" s="169" t="s">
        <v>117</v>
      </c>
      <c r="M40" s="554"/>
      <c r="N40" s="556"/>
      <c r="O40" s="546"/>
      <c r="P40" s="548"/>
      <c r="Q40" s="549"/>
      <c r="R40" s="550"/>
      <c r="S40" s="551"/>
      <c r="T40" s="552"/>
      <c r="U40" s="322" t="s">
        <v>518</v>
      </c>
      <c r="V40" s="167">
        <v>7650</v>
      </c>
      <c r="W40" s="170">
        <v>70</v>
      </c>
      <c r="X40" s="266" t="s">
        <v>518</v>
      </c>
      <c r="Y40" s="171">
        <v>53560</v>
      </c>
      <c r="Z40" s="158" t="s">
        <v>118</v>
      </c>
      <c r="AA40" s="172">
        <v>530</v>
      </c>
      <c r="AB40" s="267" t="s">
        <v>518</v>
      </c>
      <c r="AC40" s="171">
        <v>45910</v>
      </c>
      <c r="AD40" s="173" t="s">
        <v>118</v>
      </c>
      <c r="AE40" s="172">
        <v>450</v>
      </c>
      <c r="AF40" s="553"/>
      <c r="AG40" s="564"/>
      <c r="AH40" s="546"/>
      <c r="AI40" s="566"/>
      <c r="AJ40" s="546"/>
      <c r="AK40" s="568"/>
      <c r="AL40" s="554"/>
      <c r="AM40" s="576"/>
      <c r="AN40" s="554"/>
      <c r="AO40" s="578"/>
      <c r="AP40" s="554"/>
      <c r="AQ40" s="558"/>
      <c r="AR40" s="590"/>
      <c r="AS40" s="289">
        <v>2120</v>
      </c>
      <c r="AT40" s="283"/>
      <c r="AU40" s="560"/>
      <c r="AV40" s="272" t="s">
        <v>122</v>
      </c>
      <c r="AW40" s="272">
        <v>2300</v>
      </c>
      <c r="AX40" s="269"/>
      <c r="AY40" s="283"/>
      <c r="AZ40" s="560"/>
      <c r="BA40" s="272" t="s">
        <v>122</v>
      </c>
      <c r="BB40" s="272">
        <v>2300</v>
      </c>
      <c r="BC40" s="270"/>
      <c r="BD40" s="562"/>
      <c r="BE40" s="554"/>
      <c r="BF40" s="273">
        <v>3</v>
      </c>
      <c r="BG40" s="554"/>
      <c r="BH40" s="174">
        <v>10</v>
      </c>
      <c r="BI40" s="554"/>
      <c r="BJ40" s="174">
        <v>10</v>
      </c>
      <c r="BK40" s="554"/>
      <c r="BL40" s="556"/>
      <c r="BM40" s="546"/>
      <c r="BN40" s="548"/>
      <c r="BO40" s="284"/>
      <c r="BP40" s="263">
        <v>0.99</v>
      </c>
      <c r="BQ40" s="554"/>
      <c r="BR40" s="613"/>
      <c r="BS40" s="546"/>
      <c r="BT40" s="615"/>
    </row>
    <row r="41" spans="1:72">
      <c r="AL41" s="260"/>
      <c r="AP41" s="260"/>
      <c r="AU41" s="58"/>
      <c r="AV41" s="98"/>
      <c r="AW41" s="93"/>
      <c r="AX41" s="93"/>
      <c r="AY41" s="72"/>
      <c r="AZ41" s="101"/>
      <c r="BA41" s="101"/>
      <c r="BB41" s="101"/>
      <c r="BC41" s="101"/>
      <c r="BD41" s="101"/>
      <c r="BE41" s="101"/>
      <c r="BF41" s="101"/>
      <c r="BG41" s="101"/>
      <c r="BH41" s="101"/>
      <c r="BI41" s="101"/>
      <c r="BJ41" s="101"/>
      <c r="BK41" s="101"/>
      <c r="BL41" s="101"/>
      <c r="BM41" s="101"/>
      <c r="BN41" s="101"/>
      <c r="BO41" s="101"/>
      <c r="BP41" s="101"/>
      <c r="BQ41" s="101"/>
    </row>
    <row r="42" spans="1:72">
      <c r="AL42" s="260"/>
      <c r="AP42" s="260"/>
      <c r="AU42" s="58"/>
      <c r="AV42" s="98"/>
      <c r="AW42" s="93"/>
      <c r="AX42" s="93"/>
      <c r="AY42" s="72"/>
      <c r="AZ42" s="101"/>
      <c r="BA42" s="101"/>
      <c r="BB42" s="101"/>
      <c r="BC42" s="101"/>
      <c r="BD42" s="101"/>
      <c r="BE42" s="101"/>
      <c r="BF42" s="101"/>
      <c r="BG42" s="101"/>
      <c r="BH42" s="101"/>
      <c r="BI42" s="101"/>
      <c r="BJ42" s="101"/>
      <c r="BK42" s="101"/>
      <c r="BL42" s="101"/>
      <c r="BM42" s="101"/>
      <c r="BN42" s="101"/>
      <c r="BO42" s="101"/>
      <c r="BP42" s="101"/>
      <c r="BQ42" s="101"/>
    </row>
    <row r="43" spans="1:72">
      <c r="AL43" s="260"/>
      <c r="AP43" s="260"/>
      <c r="AU43" s="58"/>
      <c r="AV43" s="98"/>
      <c r="AW43" s="93"/>
      <c r="AX43" s="93"/>
      <c r="AY43" s="72"/>
      <c r="AZ43" s="101"/>
      <c r="BA43" s="101"/>
      <c r="BB43" s="101"/>
      <c r="BC43" s="101"/>
      <c r="BD43" s="101"/>
      <c r="BE43" s="101"/>
      <c r="BF43" s="101"/>
      <c r="BG43" s="101"/>
      <c r="BH43" s="101"/>
      <c r="BI43" s="101"/>
      <c r="BJ43" s="101"/>
      <c r="BK43" s="101"/>
      <c r="BL43" s="101"/>
      <c r="BM43" s="101"/>
      <c r="BN43" s="101"/>
      <c r="BO43" s="101"/>
      <c r="BP43" s="101"/>
      <c r="BQ43" s="101"/>
    </row>
    <row r="44" spans="1:72">
      <c r="AL44" s="260"/>
      <c r="AP44" s="260"/>
      <c r="AU44" s="58"/>
      <c r="AV44" s="98"/>
      <c r="AW44" s="93"/>
      <c r="AX44" s="93"/>
      <c r="AY44" s="72"/>
      <c r="AZ44" s="101"/>
      <c r="BA44" s="101"/>
      <c r="BB44" s="101"/>
      <c r="BC44" s="101"/>
      <c r="BD44" s="101"/>
      <c r="BE44" s="101"/>
      <c r="BF44" s="101"/>
      <c r="BG44" s="101"/>
      <c r="BH44" s="101"/>
      <c r="BI44" s="101"/>
      <c r="BJ44" s="101"/>
      <c r="BK44" s="101"/>
      <c r="BL44" s="101"/>
      <c r="BM44" s="101"/>
      <c r="BN44" s="101"/>
      <c r="BO44" s="101"/>
      <c r="BP44" s="101"/>
      <c r="BQ44" s="101"/>
    </row>
    <row r="45" spans="1:72">
      <c r="AL45" s="260"/>
      <c r="AP45" s="260"/>
      <c r="AU45" s="58"/>
      <c r="AV45" s="98"/>
      <c r="AW45" s="93"/>
      <c r="AX45" s="93"/>
      <c r="AY45" s="72"/>
      <c r="AZ45" s="101"/>
      <c r="BA45" s="101"/>
      <c r="BB45" s="101"/>
      <c r="BC45" s="101"/>
      <c r="BD45" s="101"/>
      <c r="BE45" s="101"/>
      <c r="BF45" s="101"/>
      <c r="BG45" s="101"/>
      <c r="BH45" s="101"/>
      <c r="BI45" s="101"/>
      <c r="BJ45" s="101"/>
      <c r="BK45" s="101"/>
      <c r="BL45" s="101"/>
      <c r="BM45" s="101"/>
      <c r="BN45" s="101"/>
      <c r="BO45" s="101"/>
      <c r="BP45" s="101"/>
      <c r="BQ45" s="101"/>
    </row>
    <row r="46" spans="1:72">
      <c r="AL46" s="260"/>
      <c r="AP46" s="260"/>
      <c r="AU46" s="58"/>
      <c r="AV46" s="98"/>
      <c r="AW46" s="93"/>
      <c r="AX46" s="93"/>
      <c r="AY46" s="72"/>
      <c r="AZ46" s="101"/>
      <c r="BA46" s="101"/>
      <c r="BB46" s="101"/>
      <c r="BC46" s="101"/>
      <c r="BD46" s="101"/>
      <c r="BE46" s="101"/>
      <c r="BF46" s="101"/>
      <c r="BG46" s="101"/>
      <c r="BH46" s="101"/>
      <c r="BI46" s="101"/>
      <c r="BJ46" s="101"/>
      <c r="BK46" s="101"/>
      <c r="BL46" s="101"/>
      <c r="BM46" s="101"/>
      <c r="BN46" s="101"/>
      <c r="BO46" s="101"/>
      <c r="BP46" s="101"/>
      <c r="BQ46" s="101"/>
    </row>
  </sheetData>
  <sheetProtection password="9207" sheet="1" objects="1" scenarios="1"/>
  <autoFilter ref="B4:BQ6"/>
  <mergeCells count="668">
    <mergeCell ref="BQ37:BQ38"/>
    <mergeCell ref="BR37:BR38"/>
    <mergeCell ref="BS37:BS38"/>
    <mergeCell ref="BT37:BT38"/>
    <mergeCell ref="BQ39:BQ40"/>
    <mergeCell ref="BR39:BR40"/>
    <mergeCell ref="BS39:BS40"/>
    <mergeCell ref="BT39:BT40"/>
    <mergeCell ref="BR1:BT2"/>
    <mergeCell ref="BT3:BT4"/>
    <mergeCell ref="BR5:BT5"/>
    <mergeCell ref="BQ31:BQ32"/>
    <mergeCell ref="BR31:BR32"/>
    <mergeCell ref="BS31:BS32"/>
    <mergeCell ref="BT31:BT32"/>
    <mergeCell ref="BQ33:BQ34"/>
    <mergeCell ref="BR33:BR34"/>
    <mergeCell ref="BS33:BS34"/>
    <mergeCell ref="BT33:BT34"/>
    <mergeCell ref="BQ35:BQ36"/>
    <mergeCell ref="BR35:BR36"/>
    <mergeCell ref="BS35:BS36"/>
    <mergeCell ref="BT35:BT36"/>
    <mergeCell ref="BQ25:BQ26"/>
    <mergeCell ref="BR25:BR26"/>
    <mergeCell ref="BS25:BS26"/>
    <mergeCell ref="BT25:BT26"/>
    <mergeCell ref="BQ27:BQ28"/>
    <mergeCell ref="BR27:BR28"/>
    <mergeCell ref="BS27:BS28"/>
    <mergeCell ref="BT27:BT28"/>
    <mergeCell ref="BQ29:BQ30"/>
    <mergeCell ref="BR29:BR30"/>
    <mergeCell ref="BS29:BS30"/>
    <mergeCell ref="BT29:BT30"/>
    <mergeCell ref="BQ19:BQ20"/>
    <mergeCell ref="BR19:BR20"/>
    <mergeCell ref="BS19:BS20"/>
    <mergeCell ref="BT19:BT20"/>
    <mergeCell ref="BQ21:BQ22"/>
    <mergeCell ref="BR21:BR22"/>
    <mergeCell ref="BS21:BS22"/>
    <mergeCell ref="BT21:BT22"/>
    <mergeCell ref="BQ23:BQ24"/>
    <mergeCell ref="BR23:BR24"/>
    <mergeCell ref="BS23:BS24"/>
    <mergeCell ref="BT23:BT24"/>
    <mergeCell ref="BQ13:BQ14"/>
    <mergeCell ref="BR13:BR14"/>
    <mergeCell ref="BS13:BS14"/>
    <mergeCell ref="BT13:BT14"/>
    <mergeCell ref="BQ15:BQ16"/>
    <mergeCell ref="BR15:BR16"/>
    <mergeCell ref="BS15:BS16"/>
    <mergeCell ref="BT15:BT16"/>
    <mergeCell ref="BQ17:BQ18"/>
    <mergeCell ref="BR17:BR18"/>
    <mergeCell ref="BS17:BS18"/>
    <mergeCell ref="BT17:BT18"/>
    <mergeCell ref="BQ7:BQ8"/>
    <mergeCell ref="BR7:BR8"/>
    <mergeCell ref="BS7:BS8"/>
    <mergeCell ref="BT7:BT8"/>
    <mergeCell ref="BQ9:BQ10"/>
    <mergeCell ref="BR9:BR10"/>
    <mergeCell ref="BS9:BS10"/>
    <mergeCell ref="BT9:BT10"/>
    <mergeCell ref="BQ11:BQ12"/>
    <mergeCell ref="BR11:BR12"/>
    <mergeCell ref="BS11:BS12"/>
    <mergeCell ref="BT11:BT12"/>
    <mergeCell ref="BP1:BP2"/>
    <mergeCell ref="P3:P4"/>
    <mergeCell ref="T3:T4"/>
    <mergeCell ref="W3:W4"/>
    <mergeCell ref="AA3:AA4"/>
    <mergeCell ref="AE3:AE4"/>
    <mergeCell ref="AK1:AM2"/>
    <mergeCell ref="AO1:AQ2"/>
    <mergeCell ref="AS1:AS4"/>
    <mergeCell ref="AT1:AW2"/>
    <mergeCell ref="AY1:BB2"/>
    <mergeCell ref="BD1:BD2"/>
    <mergeCell ref="N1:P2"/>
    <mergeCell ref="R1:T2"/>
    <mergeCell ref="V1:W2"/>
    <mergeCell ref="Y1:AA2"/>
    <mergeCell ref="AC1:AE2"/>
    <mergeCell ref="AG1:AI2"/>
    <mergeCell ref="BF1:BF2"/>
    <mergeCell ref="BH1:BH2"/>
    <mergeCell ref="BJ1:BJ2"/>
    <mergeCell ref="BL1:BN2"/>
    <mergeCell ref="BL5:BN5"/>
    <mergeCell ref="AI3:AI4"/>
    <mergeCell ref="AM3:AM4"/>
    <mergeCell ref="AQ3:AQ4"/>
    <mergeCell ref="BN3:BN4"/>
    <mergeCell ref="G5:H5"/>
    <mergeCell ref="J5:L5"/>
    <mergeCell ref="N5:P5"/>
    <mergeCell ref="R5:T5"/>
    <mergeCell ref="V5:W5"/>
    <mergeCell ref="Y5:AA5"/>
    <mergeCell ref="AO5:AQ5"/>
    <mergeCell ref="B1:B4"/>
    <mergeCell ref="C1:C4"/>
    <mergeCell ref="D1:D4"/>
    <mergeCell ref="E1:E4"/>
    <mergeCell ref="G1:H3"/>
    <mergeCell ref="J1:L2"/>
    <mergeCell ref="AC5:AE5"/>
    <mergeCell ref="AG5:AI5"/>
    <mergeCell ref="AK5:AM5"/>
    <mergeCell ref="O7:O8"/>
    <mergeCell ref="P7:P8"/>
    <mergeCell ref="Q7:Q8"/>
    <mergeCell ref="R7:R8"/>
    <mergeCell ref="S7:S8"/>
    <mergeCell ref="T7:T8"/>
    <mergeCell ref="B7:B40"/>
    <mergeCell ref="C7:C8"/>
    <mergeCell ref="D7:D8"/>
    <mergeCell ref="M7:M8"/>
    <mergeCell ref="N7:N8"/>
    <mergeCell ref="C11:C12"/>
    <mergeCell ref="D11:D12"/>
    <mergeCell ref="M11:M12"/>
    <mergeCell ref="N11:N12"/>
    <mergeCell ref="O11:O12"/>
    <mergeCell ref="Q9:Q10"/>
    <mergeCell ref="R9:R10"/>
    <mergeCell ref="S9:S10"/>
    <mergeCell ref="T9:T10"/>
    <mergeCell ref="C9:C10"/>
    <mergeCell ref="D9:D10"/>
    <mergeCell ref="M9:M10"/>
    <mergeCell ref="N9:N10"/>
    <mergeCell ref="BL7:BL8"/>
    <mergeCell ref="BM7:BM8"/>
    <mergeCell ref="BN7:BN8"/>
    <mergeCell ref="AL7:AL8"/>
    <mergeCell ref="AM7:AM8"/>
    <mergeCell ref="AN7:AN8"/>
    <mergeCell ref="AO7:AO8"/>
    <mergeCell ref="AP7:AP8"/>
    <mergeCell ref="AQ7:AQ8"/>
    <mergeCell ref="AU7:AU8"/>
    <mergeCell ref="AZ7:AZ8"/>
    <mergeCell ref="BD7:BD8"/>
    <mergeCell ref="BE7:BE8"/>
    <mergeCell ref="BG7:BG8"/>
    <mergeCell ref="BI7:BI8"/>
    <mergeCell ref="BK7:BK8"/>
    <mergeCell ref="AF7:AF8"/>
    <mergeCell ref="AG7:AG8"/>
    <mergeCell ref="AH7:AH8"/>
    <mergeCell ref="AI7:AI8"/>
    <mergeCell ref="AJ7:AJ8"/>
    <mergeCell ref="AK7:AK8"/>
    <mergeCell ref="AR7:AR40"/>
    <mergeCell ref="AN9:AN10"/>
    <mergeCell ref="AO9:AO10"/>
    <mergeCell ref="AP9:AP10"/>
    <mergeCell ref="AQ9:AQ10"/>
    <mergeCell ref="AH9:AH10"/>
    <mergeCell ref="AI9:AI10"/>
    <mergeCell ref="AJ9:AJ10"/>
    <mergeCell ref="AK9:AK10"/>
    <mergeCell ref="AL9:AL10"/>
    <mergeCell ref="AM9:AM10"/>
    <mergeCell ref="AF9:AF10"/>
    <mergeCell ref="AG9:AG10"/>
    <mergeCell ref="AN17:AN18"/>
    <mergeCell ref="AI21:AI22"/>
    <mergeCell ref="AJ21:AJ22"/>
    <mergeCell ref="AK21:AK22"/>
    <mergeCell ref="AL21:AL22"/>
    <mergeCell ref="AU9:AU10"/>
    <mergeCell ref="AZ9:AZ10"/>
    <mergeCell ref="BD9:BD10"/>
    <mergeCell ref="BE9:BE10"/>
    <mergeCell ref="BG9:BG10"/>
    <mergeCell ref="BI9:BI10"/>
    <mergeCell ref="BE13:BE14"/>
    <mergeCell ref="BG13:BG14"/>
    <mergeCell ref="BI13:BI14"/>
    <mergeCell ref="O9:O10"/>
    <mergeCell ref="P9:P10"/>
    <mergeCell ref="AG11:AG12"/>
    <mergeCell ref="AH11:AH12"/>
    <mergeCell ref="AI11:AI12"/>
    <mergeCell ref="AJ11:AJ12"/>
    <mergeCell ref="AK11:AK12"/>
    <mergeCell ref="AL11:AL12"/>
    <mergeCell ref="P11:P12"/>
    <mergeCell ref="Q11:Q12"/>
    <mergeCell ref="R11:R12"/>
    <mergeCell ref="S11:S12"/>
    <mergeCell ref="T11:T12"/>
    <mergeCell ref="AF11:AF12"/>
    <mergeCell ref="BL9:BL10"/>
    <mergeCell ref="BM9:BM10"/>
    <mergeCell ref="BN9:BN10"/>
    <mergeCell ref="AK13:AK14"/>
    <mergeCell ref="AL13:AL14"/>
    <mergeCell ref="AM13:AM14"/>
    <mergeCell ref="AN13:AN14"/>
    <mergeCell ref="R13:R14"/>
    <mergeCell ref="S13:S14"/>
    <mergeCell ref="T13:T14"/>
    <mergeCell ref="AF13:AF14"/>
    <mergeCell ref="AG13:AG14"/>
    <mergeCell ref="AH13:AH14"/>
    <mergeCell ref="BL11:BL12"/>
    <mergeCell ref="BM11:BM12"/>
    <mergeCell ref="BN11:BN12"/>
    <mergeCell ref="BE11:BE12"/>
    <mergeCell ref="BG11:BG12"/>
    <mergeCell ref="BI11:BI12"/>
    <mergeCell ref="BK11:BK12"/>
    <mergeCell ref="BK9:BK10"/>
    <mergeCell ref="BL13:BL14"/>
    <mergeCell ref="BM13:BM14"/>
    <mergeCell ref="BN13:BN14"/>
    <mergeCell ref="C15:C16"/>
    <mergeCell ref="D15:D16"/>
    <mergeCell ref="M15:M16"/>
    <mergeCell ref="N15:N16"/>
    <mergeCell ref="O15:O16"/>
    <mergeCell ref="P15:P16"/>
    <mergeCell ref="Q15:Q16"/>
    <mergeCell ref="AZ13:AZ14"/>
    <mergeCell ref="BD13:BD14"/>
    <mergeCell ref="O13:O14"/>
    <mergeCell ref="P13:P14"/>
    <mergeCell ref="Q13:Q14"/>
    <mergeCell ref="AI13:AI14"/>
    <mergeCell ref="AJ13:AJ14"/>
    <mergeCell ref="AT7:AT14"/>
    <mergeCell ref="AY7:AY14"/>
    <mergeCell ref="AZ11:AZ12"/>
    <mergeCell ref="BD11:BD12"/>
    <mergeCell ref="AM11:AM12"/>
    <mergeCell ref="AN11:AN12"/>
    <mergeCell ref="AO11:AO12"/>
    <mergeCell ref="AP11:AP12"/>
    <mergeCell ref="AQ11:AQ12"/>
    <mergeCell ref="AU11:AU12"/>
    <mergeCell ref="Q17:Q18"/>
    <mergeCell ref="R15:R16"/>
    <mergeCell ref="S15:S16"/>
    <mergeCell ref="AI17:AI18"/>
    <mergeCell ref="AJ17:AJ18"/>
    <mergeCell ref="AK17:AK18"/>
    <mergeCell ref="R17:R18"/>
    <mergeCell ref="S17:S18"/>
    <mergeCell ref="T17:T18"/>
    <mergeCell ref="AF17:AF18"/>
    <mergeCell ref="AG17:AG18"/>
    <mergeCell ref="AH17:AH18"/>
    <mergeCell ref="BK13:BK14"/>
    <mergeCell ref="AO13:AO14"/>
    <mergeCell ref="AP13:AP14"/>
    <mergeCell ref="AQ13:AQ14"/>
    <mergeCell ref="C13:C14"/>
    <mergeCell ref="D13:D14"/>
    <mergeCell ref="M13:M14"/>
    <mergeCell ref="N13:N14"/>
    <mergeCell ref="AU13:AU14"/>
    <mergeCell ref="BL15:BL16"/>
    <mergeCell ref="BM15:BM16"/>
    <mergeCell ref="BN15:BN16"/>
    <mergeCell ref="BE15:BE16"/>
    <mergeCell ref="BG15:BG16"/>
    <mergeCell ref="BI15:BI16"/>
    <mergeCell ref="BK15:BK16"/>
    <mergeCell ref="AL17:AL18"/>
    <mergeCell ref="T15:T16"/>
    <mergeCell ref="AF15:AF16"/>
    <mergeCell ref="AG15:AG16"/>
    <mergeCell ref="AH15:AH16"/>
    <mergeCell ref="AZ15:AZ16"/>
    <mergeCell ref="BD15:BD16"/>
    <mergeCell ref="AI15:AI16"/>
    <mergeCell ref="AJ15:AJ16"/>
    <mergeCell ref="AK15:AK16"/>
    <mergeCell ref="AL15:AL16"/>
    <mergeCell ref="AM15:AM16"/>
    <mergeCell ref="AN15:AN16"/>
    <mergeCell ref="AQ17:AQ18"/>
    <mergeCell ref="AU17:AU18"/>
    <mergeCell ref="AZ17:AZ18"/>
    <mergeCell ref="BD17:BD18"/>
    <mergeCell ref="BN17:BN18"/>
    <mergeCell ref="C19:C20"/>
    <mergeCell ref="D19:D20"/>
    <mergeCell ref="M19:M20"/>
    <mergeCell ref="N19:N20"/>
    <mergeCell ref="O19:O20"/>
    <mergeCell ref="P19:P20"/>
    <mergeCell ref="Q19:Q20"/>
    <mergeCell ref="R19:R20"/>
    <mergeCell ref="S19:S20"/>
    <mergeCell ref="BE17:BE18"/>
    <mergeCell ref="BG17:BG18"/>
    <mergeCell ref="BI17:BI18"/>
    <mergeCell ref="BK17:BK18"/>
    <mergeCell ref="BL17:BL18"/>
    <mergeCell ref="BM17:BM18"/>
    <mergeCell ref="AO17:AO18"/>
    <mergeCell ref="AP17:AP18"/>
    <mergeCell ref="C17:C18"/>
    <mergeCell ref="D17:D18"/>
    <mergeCell ref="M17:M18"/>
    <mergeCell ref="N17:N18"/>
    <mergeCell ref="O17:O18"/>
    <mergeCell ref="P17:P18"/>
    <mergeCell ref="BM21:BM22"/>
    <mergeCell ref="BN21:BN22"/>
    <mergeCell ref="R21:R22"/>
    <mergeCell ref="S21:S22"/>
    <mergeCell ref="T21:T22"/>
    <mergeCell ref="AF21:AF22"/>
    <mergeCell ref="BI19:BI20"/>
    <mergeCell ref="BK19:BK20"/>
    <mergeCell ref="BL19:BL20"/>
    <mergeCell ref="BE21:BE22"/>
    <mergeCell ref="BG21:BG22"/>
    <mergeCell ref="T19:T20"/>
    <mergeCell ref="AF19:AF20"/>
    <mergeCell ref="AG19:AG20"/>
    <mergeCell ref="AH19:AH20"/>
    <mergeCell ref="AI19:AI20"/>
    <mergeCell ref="AJ19:AJ20"/>
    <mergeCell ref="AM21:AM22"/>
    <mergeCell ref="AN21:AN22"/>
    <mergeCell ref="AO21:AO22"/>
    <mergeCell ref="AP21:AP22"/>
    <mergeCell ref="AQ21:AQ22"/>
    <mergeCell ref="AU21:AU22"/>
    <mergeCell ref="AZ21:AZ22"/>
    <mergeCell ref="P21:P22"/>
    <mergeCell ref="Q21:Q22"/>
    <mergeCell ref="BM19:BM20"/>
    <mergeCell ref="BN19:BN20"/>
    <mergeCell ref="C21:C22"/>
    <mergeCell ref="D21:D22"/>
    <mergeCell ref="M21:M22"/>
    <mergeCell ref="N21:N22"/>
    <mergeCell ref="O21:O22"/>
    <mergeCell ref="AQ19:AQ20"/>
    <mergeCell ref="AU19:AU20"/>
    <mergeCell ref="AZ19:AZ20"/>
    <mergeCell ref="BD19:BD20"/>
    <mergeCell ref="BE19:BE20"/>
    <mergeCell ref="BG19:BG20"/>
    <mergeCell ref="AK19:AK20"/>
    <mergeCell ref="AL19:AL20"/>
    <mergeCell ref="AM19:AM20"/>
    <mergeCell ref="AN19:AN20"/>
    <mergeCell ref="AO19:AO20"/>
    <mergeCell ref="AP19:AP20"/>
    <mergeCell ref="BI21:BI22"/>
    <mergeCell ref="BK21:BK22"/>
    <mergeCell ref="BL21:BL22"/>
    <mergeCell ref="BD21:BD22"/>
    <mergeCell ref="AZ25:AZ26"/>
    <mergeCell ref="BD25:BD26"/>
    <mergeCell ref="AG21:AG22"/>
    <mergeCell ref="AH21:AH22"/>
    <mergeCell ref="R25:R26"/>
    <mergeCell ref="S25:S26"/>
    <mergeCell ref="T25:T26"/>
    <mergeCell ref="AF25:AF26"/>
    <mergeCell ref="R23:R24"/>
    <mergeCell ref="S23:S24"/>
    <mergeCell ref="T23:T24"/>
    <mergeCell ref="AF23:AF24"/>
    <mergeCell ref="AN23:AN24"/>
    <mergeCell ref="AO23:AO24"/>
    <mergeCell ref="AT15:AT22"/>
    <mergeCell ref="AY15:AY22"/>
    <mergeCell ref="AM23:AM24"/>
    <mergeCell ref="AO15:AO16"/>
    <mergeCell ref="AP15:AP16"/>
    <mergeCell ref="AQ15:AQ16"/>
    <mergeCell ref="AU15:AU16"/>
    <mergeCell ref="AM17:AM18"/>
    <mergeCell ref="BN23:BN24"/>
    <mergeCell ref="C25:C26"/>
    <mergeCell ref="D25:D26"/>
    <mergeCell ref="M25:M26"/>
    <mergeCell ref="N25:N26"/>
    <mergeCell ref="O25:O26"/>
    <mergeCell ref="AQ23:AQ24"/>
    <mergeCell ref="AU23:AU24"/>
    <mergeCell ref="AZ23:AZ24"/>
    <mergeCell ref="BD23:BD24"/>
    <mergeCell ref="BE23:BE24"/>
    <mergeCell ref="BG23:BG24"/>
    <mergeCell ref="AG23:AG24"/>
    <mergeCell ref="AH23:AH24"/>
    <mergeCell ref="AI23:AI24"/>
    <mergeCell ref="AJ23:AJ24"/>
    <mergeCell ref="AK23:AK24"/>
    <mergeCell ref="AL23:AL24"/>
    <mergeCell ref="P23:P24"/>
    <mergeCell ref="Q23:Q24"/>
    <mergeCell ref="BE25:BE26"/>
    <mergeCell ref="BG25:BG26"/>
    <mergeCell ref="C23:C24"/>
    <mergeCell ref="M23:M24"/>
    <mergeCell ref="D23:D24"/>
    <mergeCell ref="AF27:AF28"/>
    <mergeCell ref="BI25:BI26"/>
    <mergeCell ref="BK25:BK26"/>
    <mergeCell ref="BL25:BL26"/>
    <mergeCell ref="BM25:BM26"/>
    <mergeCell ref="BI23:BI24"/>
    <mergeCell ref="BK23:BK24"/>
    <mergeCell ref="BL23:BL24"/>
    <mergeCell ref="BM23:BM24"/>
    <mergeCell ref="BL27:BL28"/>
    <mergeCell ref="BM27:BM28"/>
    <mergeCell ref="AP23:AP24"/>
    <mergeCell ref="N23:N24"/>
    <mergeCell ref="O23:O24"/>
    <mergeCell ref="P27:P28"/>
    <mergeCell ref="AT23:AT30"/>
    <mergeCell ref="AY23:AY30"/>
    <mergeCell ref="AK27:AK28"/>
    <mergeCell ref="AL27:AL28"/>
    <mergeCell ref="BN25:BN26"/>
    <mergeCell ref="C27:C28"/>
    <mergeCell ref="D27:D28"/>
    <mergeCell ref="M27:M28"/>
    <mergeCell ref="N27:N28"/>
    <mergeCell ref="O27:O28"/>
    <mergeCell ref="AM25:AM26"/>
    <mergeCell ref="AN25:AN26"/>
    <mergeCell ref="AO25:AO26"/>
    <mergeCell ref="AP25:AP26"/>
    <mergeCell ref="AQ25:AQ26"/>
    <mergeCell ref="AU25:AU26"/>
    <mergeCell ref="AG25:AG26"/>
    <mergeCell ref="AH25:AH26"/>
    <mergeCell ref="AI25:AI26"/>
    <mergeCell ref="AJ25:AJ26"/>
    <mergeCell ref="AK25:AK26"/>
    <mergeCell ref="AL25:AL26"/>
    <mergeCell ref="P25:P26"/>
    <mergeCell ref="Q25:Q26"/>
    <mergeCell ref="Q27:Q28"/>
    <mergeCell ref="R27:R28"/>
    <mergeCell ref="S27:S28"/>
    <mergeCell ref="T27:T28"/>
    <mergeCell ref="BN27:BN28"/>
    <mergeCell ref="BE27:BE28"/>
    <mergeCell ref="BG27:BG28"/>
    <mergeCell ref="BI27:BI28"/>
    <mergeCell ref="BK27:BK28"/>
    <mergeCell ref="BL29:BL30"/>
    <mergeCell ref="BM29:BM30"/>
    <mergeCell ref="BN29:BN30"/>
    <mergeCell ref="BE29:BE30"/>
    <mergeCell ref="BG29:BG30"/>
    <mergeCell ref="BI29:BI30"/>
    <mergeCell ref="BK29:BK30"/>
    <mergeCell ref="C29:C30"/>
    <mergeCell ref="D29:D30"/>
    <mergeCell ref="M29:M30"/>
    <mergeCell ref="N29:N30"/>
    <mergeCell ref="O29:O30"/>
    <mergeCell ref="P29:P30"/>
    <mergeCell ref="Q29:Q30"/>
    <mergeCell ref="AZ27:AZ28"/>
    <mergeCell ref="BD27:BD28"/>
    <mergeCell ref="AM27:AM28"/>
    <mergeCell ref="AN27:AN28"/>
    <mergeCell ref="AO27:AO28"/>
    <mergeCell ref="AP27:AP28"/>
    <mergeCell ref="AQ27:AQ28"/>
    <mergeCell ref="AU27:AU28"/>
    <mergeCell ref="AG27:AG28"/>
    <mergeCell ref="AH27:AH28"/>
    <mergeCell ref="AI27:AI28"/>
    <mergeCell ref="AJ27:AJ28"/>
    <mergeCell ref="AN29:AN30"/>
    <mergeCell ref="R29:R30"/>
    <mergeCell ref="S29:S30"/>
    <mergeCell ref="T29:T30"/>
    <mergeCell ref="AF29:AF30"/>
    <mergeCell ref="N31:N32"/>
    <mergeCell ref="O31:O32"/>
    <mergeCell ref="P31:P32"/>
    <mergeCell ref="Q31:Q32"/>
    <mergeCell ref="AZ29:AZ30"/>
    <mergeCell ref="BD29:BD30"/>
    <mergeCell ref="AO29:AO30"/>
    <mergeCell ref="AP29:AP30"/>
    <mergeCell ref="AQ29:AQ30"/>
    <mergeCell ref="AU29:AU30"/>
    <mergeCell ref="AO31:AO32"/>
    <mergeCell ref="AP31:AP32"/>
    <mergeCell ref="AQ31:AQ32"/>
    <mergeCell ref="AU31:AU32"/>
    <mergeCell ref="AI29:AI30"/>
    <mergeCell ref="AJ29:AJ30"/>
    <mergeCell ref="AK29:AK30"/>
    <mergeCell ref="AL29:AL30"/>
    <mergeCell ref="AM29:AM30"/>
    <mergeCell ref="AG29:AG30"/>
    <mergeCell ref="AH29:AH30"/>
    <mergeCell ref="AM31:AM32"/>
    <mergeCell ref="AN31:AN32"/>
    <mergeCell ref="AK33:AK34"/>
    <mergeCell ref="BL31:BL32"/>
    <mergeCell ref="BM31:BM32"/>
    <mergeCell ref="BN31:BN32"/>
    <mergeCell ref="C33:C34"/>
    <mergeCell ref="D33:D34"/>
    <mergeCell ref="M33:M34"/>
    <mergeCell ref="N33:N34"/>
    <mergeCell ref="O33:O34"/>
    <mergeCell ref="P33:P34"/>
    <mergeCell ref="Q33:Q34"/>
    <mergeCell ref="AZ31:AZ32"/>
    <mergeCell ref="BD31:BD32"/>
    <mergeCell ref="BE31:BE32"/>
    <mergeCell ref="BG31:BG32"/>
    <mergeCell ref="BI31:BI32"/>
    <mergeCell ref="BK31:BK32"/>
    <mergeCell ref="AI31:AI32"/>
    <mergeCell ref="AJ31:AJ32"/>
    <mergeCell ref="AK31:AK32"/>
    <mergeCell ref="AL31:AL32"/>
    <mergeCell ref="C31:C32"/>
    <mergeCell ref="D31:D32"/>
    <mergeCell ref="M31:M32"/>
    <mergeCell ref="AH33:AH34"/>
    <mergeCell ref="R31:R32"/>
    <mergeCell ref="S31:S32"/>
    <mergeCell ref="T31:T32"/>
    <mergeCell ref="AF31:AF32"/>
    <mergeCell ref="AG31:AG32"/>
    <mergeCell ref="AH31:AH32"/>
    <mergeCell ref="AI35:AI36"/>
    <mergeCell ref="AJ35:AJ36"/>
    <mergeCell ref="BN33:BN34"/>
    <mergeCell ref="C35:C36"/>
    <mergeCell ref="D35:D36"/>
    <mergeCell ref="M35:M36"/>
    <mergeCell ref="N35:N36"/>
    <mergeCell ref="O35:O36"/>
    <mergeCell ref="P35:P36"/>
    <mergeCell ref="Q35:Q36"/>
    <mergeCell ref="R35:R36"/>
    <mergeCell ref="S35:S36"/>
    <mergeCell ref="BE33:BE34"/>
    <mergeCell ref="BG33:BG34"/>
    <mergeCell ref="BI33:BI34"/>
    <mergeCell ref="BK33:BK34"/>
    <mergeCell ref="BL33:BL34"/>
    <mergeCell ref="BM33:BM34"/>
    <mergeCell ref="AO33:AO34"/>
    <mergeCell ref="AP33:AP34"/>
    <mergeCell ref="AQ33:AQ34"/>
    <mergeCell ref="AU33:AU34"/>
    <mergeCell ref="AZ33:AZ34"/>
    <mergeCell ref="BD33:BD34"/>
    <mergeCell ref="AI33:AI34"/>
    <mergeCell ref="AJ33:AJ34"/>
    <mergeCell ref="R37:R38"/>
    <mergeCell ref="S37:S38"/>
    <mergeCell ref="T37:T38"/>
    <mergeCell ref="AF37:AF38"/>
    <mergeCell ref="BI35:BI36"/>
    <mergeCell ref="BK35:BK36"/>
    <mergeCell ref="BL35:BL36"/>
    <mergeCell ref="BK37:BK38"/>
    <mergeCell ref="BL37:BL38"/>
    <mergeCell ref="AH37:AH38"/>
    <mergeCell ref="AI37:AI38"/>
    <mergeCell ref="AJ37:AJ38"/>
    <mergeCell ref="AK37:AK38"/>
    <mergeCell ref="AL37:AL38"/>
    <mergeCell ref="AT31:AT38"/>
    <mergeCell ref="AY31:AY38"/>
    <mergeCell ref="AL33:AL34"/>
    <mergeCell ref="AM33:AM34"/>
    <mergeCell ref="AN33:AN34"/>
    <mergeCell ref="R33:R34"/>
    <mergeCell ref="S33:S34"/>
    <mergeCell ref="T33:T34"/>
    <mergeCell ref="AF33:AF34"/>
    <mergeCell ref="AG33:AG34"/>
    <mergeCell ref="BM35:BM36"/>
    <mergeCell ref="BN35:BN36"/>
    <mergeCell ref="C37:C38"/>
    <mergeCell ref="D37:D38"/>
    <mergeCell ref="M37:M38"/>
    <mergeCell ref="N37:N38"/>
    <mergeCell ref="O37:O38"/>
    <mergeCell ref="AQ35:AQ36"/>
    <mergeCell ref="AU35:AU36"/>
    <mergeCell ref="AZ35:AZ36"/>
    <mergeCell ref="BD35:BD36"/>
    <mergeCell ref="BE35:BE36"/>
    <mergeCell ref="BG35:BG36"/>
    <mergeCell ref="AK35:AK36"/>
    <mergeCell ref="AL35:AL36"/>
    <mergeCell ref="AM35:AM36"/>
    <mergeCell ref="AN35:AN36"/>
    <mergeCell ref="AO35:AO36"/>
    <mergeCell ref="AP35:AP36"/>
    <mergeCell ref="T35:T36"/>
    <mergeCell ref="AF35:AF36"/>
    <mergeCell ref="AG35:AG36"/>
    <mergeCell ref="AH35:AH36"/>
    <mergeCell ref="BI37:BI38"/>
    <mergeCell ref="BM37:BM38"/>
    <mergeCell ref="BN37:BN38"/>
    <mergeCell ref="C39:C40"/>
    <mergeCell ref="D39:D40"/>
    <mergeCell ref="M39:M40"/>
    <mergeCell ref="N39:N40"/>
    <mergeCell ref="O39:O40"/>
    <mergeCell ref="AU37:AU38"/>
    <mergeCell ref="AZ37:AZ38"/>
    <mergeCell ref="BD37:BD38"/>
    <mergeCell ref="BE37:BE38"/>
    <mergeCell ref="BG37:BG38"/>
    <mergeCell ref="AM37:AM38"/>
    <mergeCell ref="AN37:AN38"/>
    <mergeCell ref="AO37:AO38"/>
    <mergeCell ref="AP37:AP38"/>
    <mergeCell ref="AQ37:AQ38"/>
    <mergeCell ref="AM39:AM40"/>
    <mergeCell ref="AN39:AN40"/>
    <mergeCell ref="AO39:AO40"/>
    <mergeCell ref="AP39:AP40"/>
    <mergeCell ref="AG37:AG38"/>
    <mergeCell ref="P37:P38"/>
    <mergeCell ref="Q37:Q38"/>
    <mergeCell ref="BM39:BM40"/>
    <mergeCell ref="BN39:BN40"/>
    <mergeCell ref="P39:P40"/>
    <mergeCell ref="Q39:Q40"/>
    <mergeCell ref="R39:R40"/>
    <mergeCell ref="S39:S40"/>
    <mergeCell ref="T39:T40"/>
    <mergeCell ref="AF39:AF40"/>
    <mergeCell ref="BI39:BI40"/>
    <mergeCell ref="BK39:BK40"/>
    <mergeCell ref="BL39:BL40"/>
    <mergeCell ref="AQ39:AQ40"/>
    <mergeCell ref="AU39:AU40"/>
    <mergeCell ref="AZ39:AZ40"/>
    <mergeCell ref="BD39:BD40"/>
    <mergeCell ref="BE39:BE40"/>
    <mergeCell ref="BG39:BG40"/>
    <mergeCell ref="AG39:AG40"/>
    <mergeCell ref="AH39:AH40"/>
    <mergeCell ref="AI39:AI40"/>
    <mergeCell ref="AJ39:AJ40"/>
    <mergeCell ref="AK39:AK40"/>
    <mergeCell ref="AL39:AL40"/>
  </mergeCells>
  <phoneticPr fontId="1"/>
  <pageMargins left="0.39370078740157483" right="0.39370078740157483" top="0.78740157480314965" bottom="0.39370078740157483" header="0.39370078740157483" footer="0"/>
  <pageSetup paperSize="9" scale="83" fitToHeight="0" pageOrder="overThenDown" orientation="portrait" r:id="rId1"/>
  <headerFooter differentFirst="1">
    <firstHeader>&amp;L&amp;"ＤＦ特太ゴシック体,標準"&amp;16認定こども園（教育標準時間認定）</firstHeader>
  </headerFooter>
  <rowBreaks count="1" manualBreakCount="1">
    <brk id="6" max="71" man="1"/>
  </rowBreaks>
  <colBreaks count="3" manualBreakCount="3">
    <brk id="20" max="39" man="1"/>
    <brk id="35" max="39" man="1"/>
    <brk id="56"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55"/>
  <sheetViews>
    <sheetView view="pageBreakPreview" zoomScale="90" zoomScaleNormal="70" zoomScaleSheetLayoutView="90" workbookViewId="0">
      <selection activeCell="M13" sqref="M13"/>
    </sheetView>
  </sheetViews>
  <sheetFormatPr defaultColWidth="2.5" defaultRowHeight="25.5" customHeight="1"/>
  <cols>
    <col min="1" max="1" width="23" style="104" customWidth="1"/>
    <col min="2" max="2" width="2.5" style="104" customWidth="1"/>
    <col min="3" max="21" width="2.625" style="104" customWidth="1"/>
    <col min="22" max="22" width="2.75" style="104" customWidth="1"/>
    <col min="23" max="23" width="57.375" style="135" customWidth="1"/>
    <col min="24" max="16384" width="2.5" style="104"/>
  </cols>
  <sheetData>
    <row r="1" spans="1:23" ht="25.5" customHeight="1">
      <c r="A1" s="102" t="s">
        <v>161</v>
      </c>
      <c r="B1" s="103"/>
      <c r="C1" s="103"/>
      <c r="D1" s="103"/>
      <c r="E1" s="103"/>
      <c r="F1" s="103"/>
      <c r="G1" s="103"/>
      <c r="H1" s="103"/>
      <c r="I1" s="103"/>
      <c r="J1" s="103"/>
      <c r="K1" s="103"/>
      <c r="L1" s="103"/>
      <c r="M1" s="103"/>
      <c r="N1" s="103"/>
      <c r="O1" s="103"/>
      <c r="P1" s="103"/>
      <c r="Q1" s="103"/>
      <c r="R1" s="103"/>
      <c r="S1" s="103"/>
      <c r="T1" s="103"/>
      <c r="U1" s="103"/>
      <c r="V1" s="103"/>
      <c r="W1" s="103"/>
    </row>
    <row r="3" spans="1:23" ht="20.25" hidden="1" customHeight="1">
      <c r="A3" s="693" t="s">
        <v>162</v>
      </c>
      <c r="B3" s="690" t="s">
        <v>163</v>
      </c>
      <c r="C3" s="682"/>
      <c r="D3" s="105"/>
      <c r="E3" s="685" t="s">
        <v>164</v>
      </c>
      <c r="F3" s="685"/>
      <c r="G3" s="685"/>
      <c r="H3" s="685"/>
      <c r="I3" s="685"/>
      <c r="J3" s="106"/>
      <c r="K3" s="686" t="s">
        <v>165</v>
      </c>
      <c r="L3" s="686"/>
      <c r="M3" s="686"/>
      <c r="N3" s="686"/>
      <c r="O3" s="686"/>
      <c r="P3" s="686"/>
      <c r="Q3" s="686"/>
      <c r="R3" s="686"/>
      <c r="S3" s="106"/>
      <c r="T3" s="106"/>
      <c r="U3" s="106"/>
      <c r="V3" s="107"/>
      <c r="W3" s="655" t="s">
        <v>166</v>
      </c>
    </row>
    <row r="4" spans="1:23" ht="25.5" hidden="1" customHeight="1">
      <c r="A4" s="680"/>
      <c r="B4" s="691"/>
      <c r="C4" s="683"/>
      <c r="D4" s="108" t="s">
        <v>167</v>
      </c>
      <c r="E4" s="658">
        <v>108530</v>
      </c>
      <c r="F4" s="658"/>
      <c r="G4" s="658"/>
      <c r="H4" s="658"/>
      <c r="I4" s="658"/>
      <c r="J4" s="109" t="s">
        <v>168</v>
      </c>
      <c r="K4" s="659">
        <v>1080</v>
      </c>
      <c r="L4" s="659"/>
      <c r="M4" s="659"/>
      <c r="N4" s="659"/>
      <c r="O4" s="659"/>
      <c r="P4" s="659"/>
      <c r="Q4" s="659"/>
      <c r="R4" s="659"/>
      <c r="S4" s="110" t="s">
        <v>169</v>
      </c>
      <c r="T4" s="109"/>
      <c r="U4" s="109"/>
      <c r="V4" s="111"/>
      <c r="W4" s="656"/>
    </row>
    <row r="5" spans="1:23" ht="20.25" hidden="1" customHeight="1">
      <c r="A5" s="681"/>
      <c r="B5" s="692"/>
      <c r="C5" s="684"/>
      <c r="D5" s="112"/>
      <c r="E5" s="112"/>
      <c r="F5" s="112"/>
      <c r="G5" s="113"/>
      <c r="H5" s="113"/>
      <c r="I5" s="113"/>
      <c r="J5" s="113"/>
      <c r="K5" s="113"/>
      <c r="L5" s="113"/>
      <c r="M5" s="660" t="s">
        <v>170</v>
      </c>
      <c r="N5" s="660"/>
      <c r="O5" s="660"/>
      <c r="P5" s="660"/>
      <c r="Q5" s="660"/>
      <c r="R5" s="660"/>
      <c r="S5" s="660"/>
      <c r="T5" s="660"/>
      <c r="U5" s="660"/>
      <c r="V5" s="661"/>
      <c r="W5" s="657"/>
    </row>
    <row r="6" spans="1:23" ht="25.5" hidden="1" customHeight="1">
      <c r="A6" s="114"/>
      <c r="B6" s="114"/>
      <c r="C6" s="114"/>
      <c r="D6" s="115"/>
      <c r="E6" s="115"/>
      <c r="F6" s="115"/>
      <c r="G6" s="115"/>
      <c r="H6" s="116"/>
      <c r="I6" s="116"/>
      <c r="J6" s="116"/>
      <c r="K6" s="116"/>
      <c r="L6" s="114"/>
      <c r="M6" s="116"/>
      <c r="N6" s="116"/>
      <c r="O6" s="116"/>
      <c r="P6" s="116"/>
      <c r="Q6" s="117"/>
      <c r="R6" s="117"/>
      <c r="S6" s="117"/>
      <c r="T6" s="117"/>
      <c r="U6" s="117"/>
      <c r="V6" s="117"/>
      <c r="W6" s="118"/>
    </row>
    <row r="7" spans="1:23" ht="20.25" customHeight="1">
      <c r="A7" s="642" t="s">
        <v>171</v>
      </c>
      <c r="B7" s="652" t="s">
        <v>172</v>
      </c>
      <c r="C7" s="694" t="s">
        <v>173</v>
      </c>
      <c r="D7" s="105"/>
      <c r="E7" s="685" t="s">
        <v>164</v>
      </c>
      <c r="F7" s="685"/>
      <c r="G7" s="685"/>
      <c r="H7" s="685"/>
      <c r="I7" s="685"/>
      <c r="J7" s="106"/>
      <c r="K7" s="686" t="s">
        <v>165</v>
      </c>
      <c r="L7" s="686"/>
      <c r="M7" s="686"/>
      <c r="N7" s="686"/>
      <c r="O7" s="686"/>
      <c r="P7" s="686"/>
      <c r="Q7" s="686"/>
      <c r="R7" s="686"/>
      <c r="S7" s="106"/>
      <c r="T7" s="106"/>
      <c r="U7" s="106"/>
      <c r="V7" s="107"/>
      <c r="W7" s="628" t="s">
        <v>174</v>
      </c>
    </row>
    <row r="8" spans="1:23" ht="25.5" customHeight="1">
      <c r="A8" s="643"/>
      <c r="B8" s="653"/>
      <c r="C8" s="695"/>
      <c r="D8" s="108" t="s">
        <v>167</v>
      </c>
      <c r="E8" s="658">
        <v>18280</v>
      </c>
      <c r="F8" s="658"/>
      <c r="G8" s="658"/>
      <c r="H8" s="658"/>
      <c r="I8" s="658"/>
      <c r="J8" s="109" t="s">
        <v>168</v>
      </c>
      <c r="K8" s="659">
        <v>180</v>
      </c>
      <c r="L8" s="659"/>
      <c r="M8" s="659"/>
      <c r="N8" s="659"/>
      <c r="O8" s="659"/>
      <c r="P8" s="659"/>
      <c r="Q8" s="659"/>
      <c r="R8" s="659"/>
      <c r="S8" s="110" t="s">
        <v>169</v>
      </c>
      <c r="T8" s="109"/>
      <c r="U8" s="109"/>
      <c r="V8" s="111"/>
      <c r="W8" s="628"/>
    </row>
    <row r="9" spans="1:23" ht="20.25" customHeight="1">
      <c r="A9" s="643"/>
      <c r="B9" s="653"/>
      <c r="C9" s="696"/>
      <c r="D9" s="112"/>
      <c r="E9" s="112"/>
      <c r="F9" s="112"/>
      <c r="G9" s="113"/>
      <c r="H9" s="113"/>
      <c r="I9" s="113"/>
      <c r="J9" s="113"/>
      <c r="K9" s="113"/>
      <c r="L9" s="113"/>
      <c r="M9" s="660" t="s">
        <v>170</v>
      </c>
      <c r="N9" s="660"/>
      <c r="O9" s="660"/>
      <c r="P9" s="660"/>
      <c r="Q9" s="660"/>
      <c r="R9" s="660"/>
      <c r="S9" s="660"/>
      <c r="T9" s="660"/>
      <c r="U9" s="660"/>
      <c r="V9" s="661"/>
      <c r="W9" s="628"/>
    </row>
    <row r="10" spans="1:23" ht="20.25" customHeight="1">
      <c r="A10" s="643"/>
      <c r="B10" s="653"/>
      <c r="C10" s="694" t="s">
        <v>175</v>
      </c>
      <c r="D10" s="105"/>
      <c r="E10" s="685" t="s">
        <v>164</v>
      </c>
      <c r="F10" s="685"/>
      <c r="G10" s="685"/>
      <c r="H10" s="685"/>
      <c r="I10" s="685"/>
      <c r="J10" s="106"/>
      <c r="K10" s="686" t="s">
        <v>165</v>
      </c>
      <c r="L10" s="686"/>
      <c r="M10" s="686"/>
      <c r="N10" s="686"/>
      <c r="O10" s="686"/>
      <c r="P10" s="686"/>
      <c r="Q10" s="686"/>
      <c r="R10" s="686"/>
      <c r="S10" s="106"/>
      <c r="T10" s="106"/>
      <c r="U10" s="106"/>
      <c r="V10" s="107"/>
      <c r="W10" s="628"/>
    </row>
    <row r="11" spans="1:23" ht="25.5" customHeight="1">
      <c r="A11" s="643"/>
      <c r="B11" s="653"/>
      <c r="C11" s="695"/>
      <c r="D11" s="108" t="s">
        <v>167</v>
      </c>
      <c r="E11" s="658">
        <v>12190</v>
      </c>
      <c r="F11" s="658"/>
      <c r="G11" s="658"/>
      <c r="H11" s="658"/>
      <c r="I11" s="658"/>
      <c r="J11" s="109" t="s">
        <v>168</v>
      </c>
      <c r="K11" s="659">
        <v>120</v>
      </c>
      <c r="L11" s="659"/>
      <c r="M11" s="659"/>
      <c r="N11" s="659"/>
      <c r="O11" s="659"/>
      <c r="P11" s="659"/>
      <c r="Q11" s="659"/>
      <c r="R11" s="659"/>
      <c r="S11" s="110" t="s">
        <v>169</v>
      </c>
      <c r="T11" s="109"/>
      <c r="U11" s="109"/>
      <c r="V11" s="111"/>
      <c r="W11" s="628"/>
    </row>
    <row r="12" spans="1:23" ht="20.25" customHeight="1">
      <c r="A12" s="644"/>
      <c r="B12" s="654"/>
      <c r="C12" s="696"/>
      <c r="D12" s="112"/>
      <c r="E12" s="112"/>
      <c r="F12" s="112"/>
      <c r="G12" s="113"/>
      <c r="H12" s="113"/>
      <c r="I12" s="113"/>
      <c r="J12" s="113"/>
      <c r="K12" s="113"/>
      <c r="L12" s="113"/>
      <c r="M12" s="697" t="s">
        <v>170</v>
      </c>
      <c r="N12" s="697"/>
      <c r="O12" s="697"/>
      <c r="P12" s="697"/>
      <c r="Q12" s="697"/>
      <c r="R12" s="697"/>
      <c r="S12" s="697"/>
      <c r="T12" s="697"/>
      <c r="U12" s="697"/>
      <c r="V12" s="698"/>
      <c r="W12" s="628"/>
    </row>
    <row r="13" spans="1:23" ht="25.5" customHeight="1">
      <c r="A13" s="114"/>
      <c r="B13" s="114"/>
      <c r="C13" s="114"/>
      <c r="D13" s="115"/>
      <c r="E13" s="115"/>
      <c r="F13" s="115"/>
      <c r="G13" s="115"/>
      <c r="H13" s="116"/>
      <c r="I13" s="116"/>
      <c r="J13" s="116"/>
      <c r="K13" s="116"/>
      <c r="L13" s="114"/>
      <c r="M13" s="116"/>
      <c r="N13" s="116"/>
      <c r="O13" s="116"/>
      <c r="P13" s="116"/>
      <c r="Q13" s="117"/>
      <c r="R13" s="117"/>
      <c r="S13" s="117"/>
      <c r="T13" s="117"/>
      <c r="U13" s="117"/>
      <c r="V13" s="117"/>
      <c r="W13" s="118"/>
    </row>
    <row r="14" spans="1:23" ht="20.25" customHeight="1">
      <c r="A14" s="693" t="s">
        <v>176</v>
      </c>
      <c r="B14" s="652" t="s">
        <v>177</v>
      </c>
      <c r="C14" s="682"/>
      <c r="D14" s="105"/>
      <c r="E14" s="685" t="s">
        <v>164</v>
      </c>
      <c r="F14" s="685"/>
      <c r="G14" s="685"/>
      <c r="H14" s="685"/>
      <c r="I14" s="685"/>
      <c r="J14" s="106"/>
      <c r="K14" s="686" t="s">
        <v>165</v>
      </c>
      <c r="L14" s="686"/>
      <c r="M14" s="686"/>
      <c r="N14" s="686"/>
      <c r="O14" s="686"/>
      <c r="P14" s="686"/>
      <c r="Q14" s="686"/>
      <c r="R14" s="686"/>
      <c r="S14" s="106"/>
      <c r="T14" s="106"/>
      <c r="U14" s="106"/>
      <c r="V14" s="107"/>
      <c r="W14" s="687" t="s">
        <v>178</v>
      </c>
    </row>
    <row r="15" spans="1:23" ht="25.5" customHeight="1">
      <c r="A15" s="680"/>
      <c r="B15" s="653"/>
      <c r="C15" s="683"/>
      <c r="D15" s="108" t="s">
        <v>167</v>
      </c>
      <c r="E15" s="658">
        <v>78020</v>
      </c>
      <c r="F15" s="658"/>
      <c r="G15" s="658"/>
      <c r="H15" s="658"/>
      <c r="I15" s="658"/>
      <c r="J15" s="109" t="s">
        <v>168</v>
      </c>
      <c r="K15" s="659">
        <v>780</v>
      </c>
      <c r="L15" s="659"/>
      <c r="M15" s="659"/>
      <c r="N15" s="659"/>
      <c r="O15" s="659"/>
      <c r="P15" s="659"/>
      <c r="Q15" s="659"/>
      <c r="R15" s="659"/>
      <c r="S15" s="110" t="s">
        <v>169</v>
      </c>
      <c r="T15" s="109"/>
      <c r="U15" s="109"/>
      <c r="V15" s="111"/>
      <c r="W15" s="688"/>
    </row>
    <row r="16" spans="1:23" ht="20.25" customHeight="1">
      <c r="A16" s="681"/>
      <c r="B16" s="654"/>
      <c r="C16" s="684"/>
      <c r="D16" s="112"/>
      <c r="E16" s="112"/>
      <c r="F16" s="112"/>
      <c r="G16" s="113"/>
      <c r="H16" s="113"/>
      <c r="I16" s="113"/>
      <c r="J16" s="113"/>
      <c r="K16" s="113"/>
      <c r="L16" s="113"/>
      <c r="M16" s="660" t="s">
        <v>170</v>
      </c>
      <c r="N16" s="660"/>
      <c r="O16" s="660"/>
      <c r="P16" s="660"/>
      <c r="Q16" s="660"/>
      <c r="R16" s="660"/>
      <c r="S16" s="660"/>
      <c r="T16" s="660"/>
      <c r="U16" s="660"/>
      <c r="V16" s="661"/>
      <c r="W16" s="689"/>
    </row>
    <row r="17" spans="1:23" ht="25.5" customHeight="1">
      <c r="A17" s="114"/>
      <c r="B17" s="114"/>
      <c r="C17" s="114"/>
      <c r="D17" s="115"/>
      <c r="E17" s="115"/>
      <c r="F17" s="115"/>
      <c r="G17" s="115"/>
      <c r="H17" s="116"/>
      <c r="I17" s="116"/>
      <c r="J17" s="116"/>
      <c r="K17" s="116"/>
      <c r="L17" s="114"/>
      <c r="M17" s="116"/>
      <c r="N17" s="116"/>
      <c r="O17" s="116"/>
      <c r="P17" s="116"/>
      <c r="Q17" s="117"/>
      <c r="R17" s="117"/>
      <c r="S17" s="117"/>
      <c r="T17" s="117"/>
      <c r="U17" s="117"/>
      <c r="V17" s="117"/>
      <c r="W17" s="118"/>
    </row>
    <row r="18" spans="1:23" ht="20.25" customHeight="1">
      <c r="A18" s="679" t="s">
        <v>179</v>
      </c>
      <c r="B18" s="690" t="s">
        <v>180</v>
      </c>
      <c r="C18" s="682"/>
      <c r="D18" s="105"/>
      <c r="E18" s="685" t="s">
        <v>164</v>
      </c>
      <c r="F18" s="685"/>
      <c r="G18" s="685"/>
      <c r="H18" s="685"/>
      <c r="I18" s="685"/>
      <c r="J18" s="106"/>
      <c r="K18" s="686" t="s">
        <v>165</v>
      </c>
      <c r="L18" s="686"/>
      <c r="M18" s="686"/>
      <c r="N18" s="686"/>
      <c r="O18" s="686"/>
      <c r="P18" s="686"/>
      <c r="Q18" s="686"/>
      <c r="R18" s="686"/>
      <c r="S18" s="106"/>
      <c r="T18" s="106"/>
      <c r="U18" s="106"/>
      <c r="V18" s="107"/>
      <c r="W18" s="655" t="s">
        <v>166</v>
      </c>
    </row>
    <row r="19" spans="1:23" ht="25.5" customHeight="1">
      <c r="A19" s="680"/>
      <c r="B19" s="691"/>
      <c r="C19" s="683"/>
      <c r="D19" s="108" t="s">
        <v>167</v>
      </c>
      <c r="E19" s="658">
        <v>82880</v>
      </c>
      <c r="F19" s="658"/>
      <c r="G19" s="658"/>
      <c r="H19" s="658"/>
      <c r="I19" s="658"/>
      <c r="J19" s="109" t="s">
        <v>168</v>
      </c>
      <c r="K19" s="659">
        <v>820</v>
      </c>
      <c r="L19" s="659"/>
      <c r="M19" s="659"/>
      <c r="N19" s="659"/>
      <c r="O19" s="659"/>
      <c r="P19" s="659"/>
      <c r="Q19" s="659"/>
      <c r="R19" s="659"/>
      <c r="S19" s="110" t="s">
        <v>169</v>
      </c>
      <c r="T19" s="109"/>
      <c r="U19" s="109"/>
      <c r="V19" s="111"/>
      <c r="W19" s="656"/>
    </row>
    <row r="20" spans="1:23" ht="20.25" customHeight="1">
      <c r="A20" s="681"/>
      <c r="B20" s="692"/>
      <c r="C20" s="684"/>
      <c r="D20" s="112"/>
      <c r="E20" s="112"/>
      <c r="F20" s="112"/>
      <c r="G20" s="113"/>
      <c r="H20" s="113"/>
      <c r="I20" s="113"/>
      <c r="J20" s="113"/>
      <c r="K20" s="113"/>
      <c r="L20" s="113"/>
      <c r="M20" s="660" t="s">
        <v>170</v>
      </c>
      <c r="N20" s="660"/>
      <c r="O20" s="660"/>
      <c r="P20" s="660"/>
      <c r="Q20" s="660"/>
      <c r="R20" s="660"/>
      <c r="S20" s="660"/>
      <c r="T20" s="660"/>
      <c r="U20" s="660"/>
      <c r="V20" s="661"/>
      <c r="W20" s="657"/>
    </row>
    <row r="21" spans="1:23" ht="25.5" customHeight="1">
      <c r="A21" s="114"/>
      <c r="B21" s="114"/>
      <c r="C21" s="114"/>
      <c r="D21" s="115"/>
      <c r="E21" s="115"/>
      <c r="F21" s="115"/>
      <c r="G21" s="115"/>
      <c r="H21" s="116"/>
      <c r="I21" s="116"/>
      <c r="J21" s="116"/>
      <c r="K21" s="116"/>
      <c r="L21" s="114"/>
      <c r="M21" s="116"/>
      <c r="N21" s="116"/>
      <c r="O21" s="116"/>
      <c r="P21" s="116"/>
      <c r="Q21" s="117"/>
      <c r="R21" s="117"/>
      <c r="S21" s="117"/>
      <c r="T21" s="117"/>
      <c r="U21" s="117"/>
      <c r="V21" s="117"/>
      <c r="W21" s="118"/>
    </row>
    <row r="22" spans="1:23" ht="20.25" customHeight="1">
      <c r="A22" s="679" t="s">
        <v>181</v>
      </c>
      <c r="B22" s="652" t="s">
        <v>182</v>
      </c>
      <c r="C22" s="682"/>
      <c r="D22" s="105"/>
      <c r="E22" s="685" t="s">
        <v>164</v>
      </c>
      <c r="F22" s="685"/>
      <c r="G22" s="685"/>
      <c r="H22" s="685"/>
      <c r="I22" s="685"/>
      <c r="J22" s="106"/>
      <c r="K22" s="686" t="s">
        <v>165</v>
      </c>
      <c r="L22" s="686"/>
      <c r="M22" s="686"/>
      <c r="N22" s="686"/>
      <c r="O22" s="686"/>
      <c r="P22" s="686"/>
      <c r="Q22" s="686"/>
      <c r="R22" s="686"/>
      <c r="S22" s="106"/>
      <c r="T22" s="106"/>
      <c r="U22" s="106"/>
      <c r="V22" s="107"/>
      <c r="W22" s="655" t="s">
        <v>166</v>
      </c>
    </row>
    <row r="23" spans="1:23" ht="25.5" customHeight="1">
      <c r="A23" s="680"/>
      <c r="B23" s="653"/>
      <c r="C23" s="683"/>
      <c r="D23" s="108" t="s">
        <v>167</v>
      </c>
      <c r="E23" s="658">
        <v>69060</v>
      </c>
      <c r="F23" s="658"/>
      <c r="G23" s="658"/>
      <c r="H23" s="658"/>
      <c r="I23" s="658"/>
      <c r="J23" s="109" t="s">
        <v>168</v>
      </c>
      <c r="K23" s="659">
        <v>690</v>
      </c>
      <c r="L23" s="659"/>
      <c r="M23" s="659"/>
      <c r="N23" s="659"/>
      <c r="O23" s="659"/>
      <c r="P23" s="659"/>
      <c r="Q23" s="659"/>
      <c r="R23" s="659"/>
      <c r="S23" s="110" t="s">
        <v>183</v>
      </c>
      <c r="T23" s="109"/>
      <c r="U23" s="109"/>
      <c r="V23" s="111"/>
      <c r="W23" s="656"/>
    </row>
    <row r="24" spans="1:23" ht="20.25" customHeight="1">
      <c r="A24" s="681"/>
      <c r="B24" s="654"/>
      <c r="C24" s="684"/>
      <c r="D24" s="112"/>
      <c r="E24" s="112"/>
      <c r="F24" s="112"/>
      <c r="G24" s="113"/>
      <c r="H24" s="113"/>
      <c r="I24" s="113"/>
      <c r="J24" s="113"/>
      <c r="K24" s="113"/>
      <c r="L24" s="113"/>
      <c r="M24" s="660" t="s">
        <v>170</v>
      </c>
      <c r="N24" s="660"/>
      <c r="O24" s="660"/>
      <c r="P24" s="660"/>
      <c r="Q24" s="660"/>
      <c r="R24" s="660"/>
      <c r="S24" s="660"/>
      <c r="T24" s="660"/>
      <c r="U24" s="660"/>
      <c r="V24" s="661"/>
      <c r="W24" s="657"/>
    </row>
    <row r="25" spans="1:23" ht="25.5" customHeight="1">
      <c r="A25" s="114"/>
      <c r="B25" s="114"/>
      <c r="C25" s="114"/>
      <c r="D25" s="115"/>
      <c r="E25" s="115"/>
      <c r="F25" s="115"/>
      <c r="G25" s="115"/>
      <c r="H25" s="116"/>
      <c r="I25" s="116"/>
      <c r="J25" s="116"/>
      <c r="K25" s="116"/>
      <c r="L25" s="114"/>
      <c r="M25" s="116"/>
      <c r="N25" s="116"/>
      <c r="O25" s="116"/>
      <c r="P25" s="116"/>
      <c r="Q25" s="117"/>
      <c r="R25" s="117"/>
      <c r="S25" s="117"/>
      <c r="T25" s="117"/>
      <c r="U25" s="117"/>
      <c r="V25" s="117"/>
      <c r="W25" s="118"/>
    </row>
    <row r="26" spans="1:23" s="119" customFormat="1" ht="25.5" customHeight="1">
      <c r="A26" s="662" t="s">
        <v>184</v>
      </c>
      <c r="B26" s="665" t="s">
        <v>185</v>
      </c>
      <c r="C26" s="662" t="s">
        <v>186</v>
      </c>
      <c r="D26" s="668"/>
      <c r="E26" s="668"/>
      <c r="F26" s="668"/>
      <c r="G26" s="668"/>
      <c r="H26" s="668"/>
      <c r="I26" s="668"/>
      <c r="J26" s="668"/>
      <c r="K26" s="668"/>
      <c r="L26" s="668"/>
      <c r="M26" s="668"/>
      <c r="N26" s="668"/>
      <c r="O26" s="668"/>
      <c r="P26" s="668"/>
      <c r="Q26" s="668"/>
      <c r="R26" s="668"/>
      <c r="S26" s="668"/>
      <c r="T26" s="668"/>
      <c r="U26" s="668"/>
      <c r="V26" s="669"/>
      <c r="W26" s="670" t="s">
        <v>187</v>
      </c>
    </row>
    <row r="27" spans="1:23" s="119" customFormat="1" ht="25.5" customHeight="1">
      <c r="A27" s="663"/>
      <c r="B27" s="666"/>
      <c r="C27" s="673" t="s">
        <v>503</v>
      </c>
      <c r="D27" s="674"/>
      <c r="E27" s="674"/>
      <c r="F27" s="674"/>
      <c r="G27" s="674"/>
      <c r="H27" s="674"/>
      <c r="I27" s="674"/>
      <c r="J27" s="674"/>
      <c r="K27" s="674"/>
      <c r="L27" s="674"/>
      <c r="M27" s="674"/>
      <c r="N27" s="674"/>
      <c r="O27" s="674"/>
      <c r="P27" s="674"/>
      <c r="Q27" s="674"/>
      <c r="R27" s="674"/>
      <c r="S27" s="674"/>
      <c r="T27" s="674"/>
      <c r="U27" s="674"/>
      <c r="V27" s="675"/>
      <c r="W27" s="671"/>
    </row>
    <row r="28" spans="1:23" s="119" customFormat="1" ht="25.5" customHeight="1">
      <c r="A28" s="664"/>
      <c r="B28" s="667"/>
      <c r="C28" s="676" t="s">
        <v>504</v>
      </c>
      <c r="D28" s="677"/>
      <c r="E28" s="677"/>
      <c r="F28" s="677"/>
      <c r="G28" s="677"/>
      <c r="H28" s="677"/>
      <c r="I28" s="677"/>
      <c r="J28" s="677"/>
      <c r="K28" s="677"/>
      <c r="L28" s="677"/>
      <c r="M28" s="677"/>
      <c r="N28" s="677"/>
      <c r="O28" s="677"/>
      <c r="P28" s="677"/>
      <c r="Q28" s="677"/>
      <c r="R28" s="677"/>
      <c r="S28" s="677"/>
      <c r="T28" s="677"/>
      <c r="U28" s="677"/>
      <c r="V28" s="678"/>
      <c r="W28" s="672"/>
    </row>
    <row r="29" spans="1:23" s="119" customFormat="1" ht="26.25" customHeight="1">
      <c r="A29" s="120"/>
      <c r="B29" s="120"/>
      <c r="C29" s="121"/>
      <c r="D29" s="122"/>
      <c r="E29" s="122"/>
      <c r="F29" s="122"/>
      <c r="G29" s="122"/>
      <c r="H29" s="122"/>
      <c r="I29" s="122"/>
      <c r="J29" s="122"/>
      <c r="K29" s="122"/>
      <c r="L29" s="122"/>
      <c r="M29" s="122"/>
      <c r="N29" s="122"/>
      <c r="O29" s="122"/>
      <c r="P29" s="122"/>
      <c r="Q29" s="122"/>
      <c r="R29" s="122"/>
      <c r="S29" s="122"/>
      <c r="T29" s="122"/>
      <c r="U29" s="122"/>
      <c r="V29" s="122"/>
      <c r="W29" s="120"/>
    </row>
    <row r="30" spans="1:23" ht="30" customHeight="1">
      <c r="A30" s="642" t="s">
        <v>188</v>
      </c>
      <c r="B30" s="652" t="s">
        <v>189</v>
      </c>
      <c r="C30" s="645" t="s">
        <v>190</v>
      </c>
      <c r="D30" s="646"/>
      <c r="E30" s="646"/>
      <c r="F30" s="646"/>
      <c r="G30" s="646"/>
      <c r="H30" s="647">
        <v>1710</v>
      </c>
      <c r="I30" s="647"/>
      <c r="J30" s="647"/>
      <c r="K30" s="647"/>
      <c r="L30" s="648"/>
      <c r="M30" s="645" t="s">
        <v>191</v>
      </c>
      <c r="N30" s="646"/>
      <c r="O30" s="646"/>
      <c r="P30" s="646"/>
      <c r="Q30" s="646"/>
      <c r="R30" s="647">
        <v>1180</v>
      </c>
      <c r="S30" s="647"/>
      <c r="T30" s="647"/>
      <c r="U30" s="647"/>
      <c r="V30" s="648"/>
      <c r="W30" s="628" t="s">
        <v>192</v>
      </c>
    </row>
    <row r="31" spans="1:23" ht="30" customHeight="1">
      <c r="A31" s="643"/>
      <c r="B31" s="653"/>
      <c r="C31" s="645" t="s">
        <v>193</v>
      </c>
      <c r="D31" s="646"/>
      <c r="E31" s="646"/>
      <c r="F31" s="646"/>
      <c r="G31" s="646"/>
      <c r="H31" s="647">
        <v>1530</v>
      </c>
      <c r="I31" s="647"/>
      <c r="J31" s="647"/>
      <c r="K31" s="647"/>
      <c r="L31" s="648"/>
      <c r="M31" s="645" t="s">
        <v>194</v>
      </c>
      <c r="N31" s="646"/>
      <c r="O31" s="646"/>
      <c r="P31" s="646"/>
      <c r="Q31" s="646"/>
      <c r="R31" s="647">
        <v>110</v>
      </c>
      <c r="S31" s="647"/>
      <c r="T31" s="647"/>
      <c r="U31" s="647"/>
      <c r="V31" s="648"/>
      <c r="W31" s="628"/>
    </row>
    <row r="32" spans="1:23" ht="30" customHeight="1">
      <c r="A32" s="644"/>
      <c r="B32" s="654"/>
      <c r="C32" s="645" t="s">
        <v>195</v>
      </c>
      <c r="D32" s="646"/>
      <c r="E32" s="646"/>
      <c r="F32" s="646"/>
      <c r="G32" s="646"/>
      <c r="H32" s="647">
        <v>1510</v>
      </c>
      <c r="I32" s="647"/>
      <c r="J32" s="647"/>
      <c r="K32" s="647"/>
      <c r="L32" s="648"/>
      <c r="M32" s="649"/>
      <c r="N32" s="650"/>
      <c r="O32" s="650"/>
      <c r="P32" s="650"/>
      <c r="Q32" s="650"/>
      <c r="R32" s="650"/>
      <c r="S32" s="650"/>
      <c r="T32" s="650"/>
      <c r="U32" s="650"/>
      <c r="V32" s="651"/>
      <c r="W32" s="628"/>
    </row>
    <row r="33" spans="1:23" ht="25.5" customHeight="1">
      <c r="A33" s="114"/>
      <c r="B33" s="114"/>
      <c r="C33" s="114"/>
      <c r="D33" s="115"/>
      <c r="E33" s="115"/>
      <c r="F33" s="115"/>
      <c r="G33" s="115"/>
      <c r="H33" s="116"/>
      <c r="I33" s="116"/>
      <c r="J33" s="116"/>
      <c r="K33" s="116"/>
      <c r="L33" s="114"/>
      <c r="M33" s="116"/>
      <c r="N33" s="116"/>
      <c r="O33" s="116"/>
      <c r="P33" s="116"/>
      <c r="Q33" s="117"/>
      <c r="R33" s="117"/>
      <c r="S33" s="117"/>
      <c r="T33" s="117"/>
      <c r="U33" s="117"/>
      <c r="V33" s="117"/>
      <c r="W33" s="118"/>
    </row>
    <row r="34" spans="1:23" ht="30" customHeight="1">
      <c r="A34" s="123" t="s">
        <v>196</v>
      </c>
      <c r="B34" s="124" t="s">
        <v>197</v>
      </c>
      <c r="C34" s="638">
        <v>29710</v>
      </c>
      <c r="D34" s="638"/>
      <c r="E34" s="638"/>
      <c r="F34" s="638"/>
      <c r="G34" s="638"/>
      <c r="H34" s="638"/>
      <c r="I34" s="638"/>
      <c r="J34" s="638"/>
      <c r="K34" s="638"/>
      <c r="L34" s="638"/>
      <c r="M34" s="638"/>
      <c r="N34" s="638"/>
      <c r="O34" s="638"/>
      <c r="P34" s="638"/>
      <c r="Q34" s="638"/>
      <c r="R34" s="638"/>
      <c r="S34" s="638"/>
      <c r="T34" s="638"/>
      <c r="U34" s="638"/>
      <c r="V34" s="639"/>
      <c r="W34" s="125" t="s">
        <v>198</v>
      </c>
    </row>
    <row r="35" spans="1:23" ht="25.5" customHeight="1">
      <c r="A35" s="114"/>
      <c r="B35" s="114"/>
      <c r="C35" s="114"/>
      <c r="D35" s="115"/>
      <c r="E35" s="115"/>
      <c r="F35" s="115"/>
      <c r="G35" s="115"/>
      <c r="H35" s="116"/>
      <c r="I35" s="116"/>
      <c r="J35" s="116"/>
      <c r="K35" s="116"/>
      <c r="L35" s="114"/>
      <c r="M35" s="116"/>
      <c r="N35" s="116"/>
      <c r="O35" s="116"/>
      <c r="P35" s="116"/>
      <c r="Q35" s="117"/>
      <c r="R35" s="117"/>
      <c r="S35" s="117"/>
      <c r="T35" s="117"/>
      <c r="U35" s="117"/>
      <c r="V35" s="117"/>
      <c r="W35" s="118"/>
    </row>
    <row r="36" spans="1:23" ht="30" customHeight="1">
      <c r="A36" s="123" t="s">
        <v>199</v>
      </c>
      <c r="B36" s="124" t="s">
        <v>200</v>
      </c>
      <c r="C36" s="930">
        <v>5970</v>
      </c>
      <c r="D36" s="930"/>
      <c r="E36" s="930"/>
      <c r="F36" s="930"/>
      <c r="G36" s="930"/>
      <c r="H36" s="930"/>
      <c r="I36" s="930"/>
      <c r="J36" s="930"/>
      <c r="K36" s="930"/>
      <c r="L36" s="930"/>
      <c r="M36" s="930"/>
      <c r="N36" s="930"/>
      <c r="O36" s="930"/>
      <c r="P36" s="930"/>
      <c r="Q36" s="930"/>
      <c r="R36" s="930"/>
      <c r="S36" s="930"/>
      <c r="T36" s="930"/>
      <c r="U36" s="930"/>
      <c r="V36" s="931"/>
      <c r="W36" s="125" t="s">
        <v>198</v>
      </c>
    </row>
    <row r="37" spans="1:23" ht="25.5" customHeight="1">
      <c r="A37" s="114"/>
      <c r="B37" s="114"/>
      <c r="C37" s="114"/>
      <c r="D37" s="115"/>
      <c r="E37" s="115"/>
      <c r="F37" s="115"/>
      <c r="G37" s="115"/>
      <c r="H37" s="116"/>
      <c r="I37" s="116"/>
      <c r="J37" s="116"/>
      <c r="K37" s="116"/>
      <c r="L37" s="114"/>
      <c r="M37" s="116"/>
      <c r="N37" s="116"/>
      <c r="O37" s="116"/>
      <c r="P37" s="116"/>
      <c r="Q37" s="117"/>
      <c r="R37" s="117"/>
      <c r="S37" s="117"/>
      <c r="T37" s="117"/>
      <c r="U37" s="117"/>
      <c r="V37" s="117"/>
      <c r="W37" s="126"/>
    </row>
    <row r="38" spans="1:23" ht="30" customHeight="1">
      <c r="A38" s="123" t="s">
        <v>201</v>
      </c>
      <c r="B38" s="127" t="s">
        <v>202</v>
      </c>
      <c r="C38" s="932">
        <v>74840</v>
      </c>
      <c r="D38" s="932"/>
      <c r="E38" s="932"/>
      <c r="F38" s="932"/>
      <c r="G38" s="932"/>
      <c r="H38" s="932"/>
      <c r="I38" s="932"/>
      <c r="J38" s="932"/>
      <c r="K38" s="932"/>
      <c r="L38" s="932"/>
      <c r="M38" s="932"/>
      <c r="N38" s="932"/>
      <c r="O38" s="932"/>
      <c r="P38" s="932"/>
      <c r="Q38" s="932"/>
      <c r="R38" s="932"/>
      <c r="S38" s="932"/>
      <c r="T38" s="932"/>
      <c r="U38" s="932"/>
      <c r="V38" s="933"/>
      <c r="W38" s="125" t="s">
        <v>198</v>
      </c>
    </row>
    <row r="39" spans="1:23" ht="25.5" customHeight="1">
      <c r="A39" s="114"/>
      <c r="B39" s="128"/>
      <c r="C39" s="129"/>
      <c r="D39" s="115"/>
      <c r="E39" s="115"/>
      <c r="F39" s="115"/>
      <c r="G39" s="115"/>
      <c r="H39" s="116"/>
      <c r="I39" s="116"/>
      <c r="J39" s="116"/>
      <c r="K39" s="116"/>
      <c r="L39" s="114"/>
      <c r="M39" s="116"/>
      <c r="N39" s="116"/>
      <c r="O39" s="116"/>
      <c r="P39" s="116"/>
      <c r="Q39" s="117"/>
      <c r="R39" s="117"/>
      <c r="S39" s="117"/>
      <c r="T39" s="117"/>
      <c r="U39" s="117"/>
      <c r="V39" s="117"/>
      <c r="W39" s="126"/>
    </row>
    <row r="40" spans="1:23" ht="18" hidden="1" customHeight="1">
      <c r="A40" s="642" t="s">
        <v>203</v>
      </c>
      <c r="B40" s="130"/>
      <c r="C40" s="631" t="s">
        <v>204</v>
      </c>
      <c r="D40" s="632"/>
      <c r="E40" s="632"/>
      <c r="F40" s="632"/>
      <c r="G40" s="632"/>
      <c r="H40" s="632"/>
      <c r="I40" s="632"/>
      <c r="J40" s="632"/>
      <c r="K40" s="632"/>
      <c r="L40" s="635">
        <v>456000</v>
      </c>
      <c r="M40" s="635"/>
      <c r="N40" s="635"/>
      <c r="O40" s="635"/>
      <c r="P40" s="131"/>
      <c r="Q40" s="131"/>
      <c r="R40" s="131"/>
      <c r="S40" s="131"/>
      <c r="T40" s="131"/>
      <c r="U40" s="131"/>
      <c r="V40" s="132"/>
      <c r="W40" s="628" t="s">
        <v>205</v>
      </c>
    </row>
    <row r="41" spans="1:23" ht="18" hidden="1" customHeight="1">
      <c r="A41" s="643"/>
      <c r="B41" s="130"/>
      <c r="C41" s="633"/>
      <c r="D41" s="634"/>
      <c r="E41" s="634"/>
      <c r="F41" s="634"/>
      <c r="G41" s="634"/>
      <c r="H41" s="634"/>
      <c r="I41" s="634"/>
      <c r="J41" s="634"/>
      <c r="K41" s="634"/>
      <c r="L41" s="629" t="s">
        <v>206</v>
      </c>
      <c r="M41" s="629"/>
      <c r="N41" s="629"/>
      <c r="O41" s="629"/>
      <c r="P41" s="629"/>
      <c r="Q41" s="629"/>
      <c r="R41" s="629"/>
      <c r="S41" s="629"/>
      <c r="T41" s="629"/>
      <c r="U41" s="629"/>
      <c r="V41" s="630"/>
      <c r="W41" s="628"/>
    </row>
    <row r="42" spans="1:23" ht="18" hidden="1" customHeight="1">
      <c r="A42" s="643"/>
      <c r="B42" s="130"/>
      <c r="C42" s="631" t="s">
        <v>207</v>
      </c>
      <c r="D42" s="632"/>
      <c r="E42" s="632"/>
      <c r="F42" s="632"/>
      <c r="G42" s="632"/>
      <c r="H42" s="632"/>
      <c r="I42" s="632"/>
      <c r="J42" s="632"/>
      <c r="K42" s="632"/>
      <c r="L42" s="635">
        <v>760000</v>
      </c>
      <c r="M42" s="635"/>
      <c r="N42" s="635"/>
      <c r="O42" s="635"/>
      <c r="P42" s="131"/>
      <c r="Q42" s="131"/>
      <c r="R42" s="131"/>
      <c r="S42" s="131"/>
      <c r="T42" s="131"/>
      <c r="U42" s="131"/>
      <c r="V42" s="132"/>
      <c r="W42" s="628"/>
    </row>
    <row r="43" spans="1:23" ht="18" hidden="1" customHeight="1">
      <c r="A43" s="643"/>
      <c r="B43" s="133"/>
      <c r="C43" s="633"/>
      <c r="D43" s="634"/>
      <c r="E43" s="634"/>
      <c r="F43" s="634"/>
      <c r="G43" s="634"/>
      <c r="H43" s="634"/>
      <c r="I43" s="634"/>
      <c r="J43" s="634"/>
      <c r="K43" s="634"/>
      <c r="L43" s="629" t="s">
        <v>206</v>
      </c>
      <c r="M43" s="629"/>
      <c r="N43" s="629"/>
      <c r="O43" s="629"/>
      <c r="P43" s="629"/>
      <c r="Q43" s="629"/>
      <c r="R43" s="629"/>
      <c r="S43" s="629"/>
      <c r="T43" s="629"/>
      <c r="U43" s="629"/>
      <c r="V43" s="630"/>
      <c r="W43" s="628"/>
    </row>
    <row r="44" spans="1:23" ht="18" hidden="1" customHeight="1">
      <c r="A44" s="643"/>
      <c r="B44" s="114"/>
      <c r="C44" s="631" t="s">
        <v>208</v>
      </c>
      <c r="D44" s="632"/>
      <c r="E44" s="632"/>
      <c r="F44" s="632"/>
      <c r="G44" s="632"/>
      <c r="H44" s="632"/>
      <c r="I44" s="632"/>
      <c r="J44" s="632"/>
      <c r="K44" s="632"/>
      <c r="L44" s="635">
        <v>1065000</v>
      </c>
      <c r="M44" s="635"/>
      <c r="N44" s="635"/>
      <c r="O44" s="635"/>
      <c r="P44" s="131"/>
      <c r="Q44" s="131"/>
      <c r="R44" s="131"/>
      <c r="S44" s="131"/>
      <c r="T44" s="131"/>
      <c r="U44" s="131"/>
      <c r="V44" s="132"/>
      <c r="W44" s="628"/>
    </row>
    <row r="45" spans="1:23" ht="18" hidden="1" customHeight="1">
      <c r="A45" s="644"/>
      <c r="B45" s="127" t="s">
        <v>200</v>
      </c>
      <c r="C45" s="633"/>
      <c r="D45" s="634"/>
      <c r="E45" s="634"/>
      <c r="F45" s="634"/>
      <c r="G45" s="634"/>
      <c r="H45" s="634"/>
      <c r="I45" s="634"/>
      <c r="J45" s="634"/>
      <c r="K45" s="634"/>
      <c r="L45" s="629" t="s">
        <v>206</v>
      </c>
      <c r="M45" s="629"/>
      <c r="N45" s="629"/>
      <c r="O45" s="629"/>
      <c r="P45" s="629"/>
      <c r="Q45" s="629"/>
      <c r="R45" s="629"/>
      <c r="S45" s="629"/>
      <c r="T45" s="629"/>
      <c r="U45" s="629"/>
      <c r="V45" s="630"/>
      <c r="W45" s="628"/>
    </row>
    <row r="46" spans="1:23" ht="25.5" hidden="1" customHeight="1">
      <c r="A46" s="114"/>
      <c r="B46" s="114"/>
      <c r="C46" s="114"/>
      <c r="D46" s="115"/>
      <c r="E46" s="115"/>
      <c r="F46" s="115"/>
      <c r="G46" s="115"/>
      <c r="H46" s="116"/>
      <c r="I46" s="116"/>
      <c r="J46" s="116"/>
      <c r="K46" s="116"/>
      <c r="L46" s="114"/>
      <c r="M46" s="117"/>
      <c r="N46" s="116"/>
      <c r="O46" s="116"/>
      <c r="P46" s="116"/>
      <c r="Q46" s="117"/>
      <c r="R46" s="117"/>
      <c r="S46" s="117"/>
      <c r="T46" s="117"/>
      <c r="U46" s="117"/>
      <c r="V46" s="117"/>
      <c r="W46" s="126"/>
    </row>
    <row r="47" spans="1:23" ht="30" customHeight="1">
      <c r="A47" s="123" t="s">
        <v>209</v>
      </c>
      <c r="B47" s="127" t="s">
        <v>210</v>
      </c>
      <c r="C47" s="636">
        <v>75000</v>
      </c>
      <c r="D47" s="636"/>
      <c r="E47" s="636"/>
      <c r="F47" s="636"/>
      <c r="G47" s="636"/>
      <c r="H47" s="636"/>
      <c r="I47" s="636"/>
      <c r="J47" s="636"/>
      <c r="K47" s="636"/>
      <c r="L47" s="636"/>
      <c r="M47" s="636"/>
      <c r="N47" s="636"/>
      <c r="O47" s="636"/>
      <c r="P47" s="636"/>
      <c r="Q47" s="636"/>
      <c r="R47" s="636"/>
      <c r="S47" s="636"/>
      <c r="T47" s="636"/>
      <c r="U47" s="636"/>
      <c r="V47" s="637"/>
      <c r="W47" s="125" t="s">
        <v>198</v>
      </c>
    </row>
    <row r="48" spans="1:23" ht="25.5" customHeight="1">
      <c r="A48" s="114"/>
      <c r="B48" s="114"/>
      <c r="C48" s="114"/>
      <c r="D48" s="115"/>
      <c r="E48" s="115"/>
      <c r="F48" s="115"/>
      <c r="G48" s="115"/>
      <c r="H48" s="116"/>
      <c r="I48" s="116"/>
      <c r="J48" s="116"/>
      <c r="K48" s="116"/>
      <c r="L48" s="114"/>
      <c r="M48" s="117"/>
      <c r="N48" s="116"/>
      <c r="O48" s="116"/>
      <c r="P48" s="116"/>
      <c r="Q48" s="117"/>
      <c r="R48" s="117"/>
      <c r="S48" s="117"/>
      <c r="T48" s="117"/>
      <c r="U48" s="117"/>
      <c r="V48" s="117"/>
      <c r="W48" s="134"/>
    </row>
    <row r="49" spans="1:23" ht="30" customHeight="1">
      <c r="A49" s="123" t="s">
        <v>211</v>
      </c>
      <c r="B49" s="127" t="s">
        <v>212</v>
      </c>
      <c r="C49" s="638">
        <v>48420</v>
      </c>
      <c r="D49" s="638"/>
      <c r="E49" s="638"/>
      <c r="F49" s="638"/>
      <c r="G49" s="638"/>
      <c r="H49" s="638"/>
      <c r="I49" s="638"/>
      <c r="J49" s="638"/>
      <c r="K49" s="638"/>
      <c r="L49" s="638"/>
      <c r="M49" s="638"/>
      <c r="N49" s="638"/>
      <c r="O49" s="638"/>
      <c r="P49" s="638"/>
      <c r="Q49" s="638"/>
      <c r="R49" s="638"/>
      <c r="S49" s="638"/>
      <c r="T49" s="638"/>
      <c r="U49" s="638"/>
      <c r="V49" s="639"/>
      <c r="W49" s="125" t="s">
        <v>198</v>
      </c>
    </row>
    <row r="50" spans="1:23" ht="25.5" customHeight="1">
      <c r="A50" s="114"/>
      <c r="B50" s="114"/>
      <c r="C50" s="114"/>
      <c r="D50" s="115"/>
      <c r="E50" s="115"/>
      <c r="F50" s="115"/>
      <c r="G50" s="115"/>
      <c r="H50" s="116"/>
      <c r="I50" s="116"/>
      <c r="J50" s="116"/>
      <c r="K50" s="116"/>
      <c r="L50" s="114"/>
      <c r="M50" s="117"/>
      <c r="N50" s="116"/>
      <c r="O50" s="116"/>
      <c r="P50" s="116"/>
      <c r="Q50" s="117"/>
      <c r="R50" s="117"/>
      <c r="S50" s="117"/>
      <c r="T50" s="117"/>
      <c r="U50" s="117"/>
      <c r="V50" s="117"/>
      <c r="W50" s="134" t="s">
        <v>213</v>
      </c>
    </row>
    <row r="51" spans="1:23" ht="30" hidden="1" customHeight="1">
      <c r="A51" s="123" t="s">
        <v>214</v>
      </c>
      <c r="B51" s="127" t="s">
        <v>210</v>
      </c>
      <c r="C51" s="639">
        <v>120000</v>
      </c>
      <c r="D51" s="640"/>
      <c r="E51" s="640"/>
      <c r="F51" s="640"/>
      <c r="G51" s="640"/>
      <c r="H51" s="640"/>
      <c r="I51" s="640"/>
      <c r="J51" s="640"/>
      <c r="K51" s="640"/>
      <c r="L51" s="640"/>
      <c r="M51" s="640"/>
      <c r="N51" s="640"/>
      <c r="O51" s="640"/>
      <c r="P51" s="640"/>
      <c r="Q51" s="640"/>
      <c r="R51" s="640"/>
      <c r="S51" s="640"/>
      <c r="T51" s="640"/>
      <c r="U51" s="640"/>
      <c r="V51" s="641"/>
      <c r="W51" s="125" t="s">
        <v>198</v>
      </c>
    </row>
    <row r="52" spans="1:23" ht="25.5" hidden="1" customHeight="1">
      <c r="A52" s="114"/>
      <c r="B52" s="114"/>
      <c r="C52" s="114"/>
      <c r="D52" s="115"/>
      <c r="E52" s="115"/>
      <c r="F52" s="115"/>
      <c r="G52" s="115"/>
      <c r="H52" s="116"/>
      <c r="I52" s="116"/>
      <c r="J52" s="116"/>
      <c r="K52" s="116"/>
      <c r="L52" s="114"/>
      <c r="M52" s="117"/>
      <c r="N52" s="116"/>
      <c r="O52" s="116"/>
      <c r="P52" s="116"/>
      <c r="Q52" s="117"/>
      <c r="R52" s="117"/>
      <c r="S52" s="117"/>
      <c r="T52" s="117"/>
      <c r="U52" s="117"/>
      <c r="V52" s="117"/>
      <c r="W52" s="134" t="s">
        <v>213</v>
      </c>
    </row>
    <row r="53" spans="1:23" ht="30" customHeight="1">
      <c r="A53" s="123" t="s">
        <v>215</v>
      </c>
      <c r="B53" s="124" t="s">
        <v>216</v>
      </c>
      <c r="C53" s="638">
        <v>75000</v>
      </c>
      <c r="D53" s="638"/>
      <c r="E53" s="638"/>
      <c r="F53" s="638"/>
      <c r="G53" s="638"/>
      <c r="H53" s="638"/>
      <c r="I53" s="638"/>
      <c r="J53" s="638"/>
      <c r="K53" s="638"/>
      <c r="L53" s="638"/>
      <c r="M53" s="638"/>
      <c r="N53" s="638"/>
      <c r="O53" s="638"/>
      <c r="P53" s="638"/>
      <c r="Q53" s="638"/>
      <c r="R53" s="638"/>
      <c r="S53" s="638"/>
      <c r="T53" s="638"/>
      <c r="U53" s="638"/>
      <c r="V53" s="639"/>
      <c r="W53" s="125" t="s">
        <v>198</v>
      </c>
    </row>
    <row r="54" spans="1:23" ht="25.5" customHeight="1">
      <c r="A54" s="627"/>
      <c r="B54" s="627"/>
      <c r="C54" s="627"/>
      <c r="D54" s="627"/>
      <c r="E54" s="627"/>
      <c r="F54" s="627"/>
      <c r="G54" s="627"/>
      <c r="H54" s="627"/>
      <c r="I54" s="627"/>
      <c r="J54" s="627"/>
      <c r="K54" s="627"/>
      <c r="L54" s="627"/>
      <c r="M54" s="627"/>
      <c r="N54" s="627"/>
      <c r="O54" s="627"/>
      <c r="P54" s="627"/>
      <c r="Q54" s="627"/>
      <c r="R54" s="627"/>
      <c r="S54" s="627"/>
      <c r="T54" s="627"/>
      <c r="U54" s="627"/>
      <c r="V54" s="627"/>
      <c r="W54" s="627"/>
    </row>
    <row r="55" spans="1:23" ht="25.5" customHeight="1">
      <c r="A55" s="627" t="s">
        <v>217</v>
      </c>
      <c r="B55" s="627"/>
      <c r="C55" s="627"/>
      <c r="D55" s="627"/>
      <c r="E55" s="627"/>
      <c r="F55" s="627"/>
      <c r="G55" s="627"/>
      <c r="H55" s="627"/>
      <c r="I55" s="627"/>
      <c r="J55" s="627"/>
      <c r="K55" s="627"/>
      <c r="L55" s="627"/>
      <c r="M55" s="627"/>
      <c r="N55" s="627"/>
      <c r="O55" s="627"/>
      <c r="P55" s="627"/>
      <c r="Q55" s="627"/>
      <c r="R55" s="627"/>
      <c r="S55" s="627"/>
      <c r="T55" s="627"/>
      <c r="U55" s="627"/>
      <c r="V55" s="627"/>
      <c r="W55" s="627"/>
    </row>
  </sheetData>
  <sheetProtection password="9207" sheet="1" objects="1" scenarios="1"/>
  <mergeCells count="91">
    <mergeCell ref="W3:W5"/>
    <mergeCell ref="E4:I4"/>
    <mergeCell ref="K4:R4"/>
    <mergeCell ref="M5:V5"/>
    <mergeCell ref="A3:A5"/>
    <mergeCell ref="B3:B5"/>
    <mergeCell ref="C3:C5"/>
    <mergeCell ref="E3:I3"/>
    <mergeCell ref="K3:R3"/>
    <mergeCell ref="W7:W12"/>
    <mergeCell ref="E8:I8"/>
    <mergeCell ref="K8:R8"/>
    <mergeCell ref="M9:V9"/>
    <mergeCell ref="C10:C12"/>
    <mergeCell ref="A7:A12"/>
    <mergeCell ref="B7:B12"/>
    <mergeCell ref="C7:C9"/>
    <mergeCell ref="E7:I7"/>
    <mergeCell ref="K7:R7"/>
    <mergeCell ref="E10:I10"/>
    <mergeCell ref="K10:R10"/>
    <mergeCell ref="E11:I11"/>
    <mergeCell ref="K11:R11"/>
    <mergeCell ref="M12:V12"/>
    <mergeCell ref="W14:W16"/>
    <mergeCell ref="E15:I15"/>
    <mergeCell ref="K15:R15"/>
    <mergeCell ref="M16:V16"/>
    <mergeCell ref="A18:A20"/>
    <mergeCell ref="B18:B20"/>
    <mergeCell ref="C18:C20"/>
    <mergeCell ref="E18:I18"/>
    <mergeCell ref="K18:R18"/>
    <mergeCell ref="W18:W20"/>
    <mergeCell ref="A14:A16"/>
    <mergeCell ref="B14:B16"/>
    <mergeCell ref="C14:C16"/>
    <mergeCell ref="E14:I14"/>
    <mergeCell ref="K14:R14"/>
    <mergeCell ref="E19:I19"/>
    <mergeCell ref="K19:R19"/>
    <mergeCell ref="M20:V20"/>
    <mergeCell ref="A22:A24"/>
    <mergeCell ref="B22:B24"/>
    <mergeCell ref="C22:C24"/>
    <mergeCell ref="E22:I22"/>
    <mergeCell ref="K22:R22"/>
    <mergeCell ref="W22:W24"/>
    <mergeCell ref="E23:I23"/>
    <mergeCell ref="K23:R23"/>
    <mergeCell ref="M24:V24"/>
    <mergeCell ref="A26:A28"/>
    <mergeCell ref="B26:B28"/>
    <mergeCell ref="C26:V26"/>
    <mergeCell ref="W26:W28"/>
    <mergeCell ref="C27:V27"/>
    <mergeCell ref="C28:V28"/>
    <mergeCell ref="A30:A32"/>
    <mergeCell ref="B30:B32"/>
    <mergeCell ref="C30:G30"/>
    <mergeCell ref="H30:L30"/>
    <mergeCell ref="M30:Q30"/>
    <mergeCell ref="W30:W32"/>
    <mergeCell ref="C31:G31"/>
    <mergeCell ref="H31:L31"/>
    <mergeCell ref="M31:Q31"/>
    <mergeCell ref="R31:V31"/>
    <mergeCell ref="C32:G32"/>
    <mergeCell ref="H32:L32"/>
    <mergeCell ref="M32:V32"/>
    <mergeCell ref="R30:V30"/>
    <mergeCell ref="C34:V34"/>
    <mergeCell ref="C36:V36"/>
    <mergeCell ref="C38:V38"/>
    <mergeCell ref="A40:A45"/>
    <mergeCell ref="C40:K41"/>
    <mergeCell ref="L40:O40"/>
    <mergeCell ref="A55:W55"/>
    <mergeCell ref="W40:W45"/>
    <mergeCell ref="L41:V41"/>
    <mergeCell ref="C42:K43"/>
    <mergeCell ref="L42:O42"/>
    <mergeCell ref="L43:V43"/>
    <mergeCell ref="C44:K45"/>
    <mergeCell ref="L44:O44"/>
    <mergeCell ref="L45:V45"/>
    <mergeCell ref="C47:V47"/>
    <mergeCell ref="C49:V49"/>
    <mergeCell ref="C51:V51"/>
    <mergeCell ref="C53:V53"/>
    <mergeCell ref="A54:W54"/>
  </mergeCells>
  <phoneticPr fontId="1"/>
  <printOptions horizontalCentered="1"/>
  <pageMargins left="0.39370078740157483" right="0.39370078740157483" top="0.39370078740157483" bottom="0.39370078740157483" header="0.39370078740157483" footer="0.15748031496062992"/>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0"/>
  <sheetViews>
    <sheetView view="pageBreakPreview" zoomScaleNormal="100" zoomScaleSheetLayoutView="100" workbookViewId="0">
      <selection activeCell="AH10" sqref="AH10"/>
    </sheetView>
  </sheetViews>
  <sheetFormatPr defaultRowHeight="13.5"/>
  <cols>
    <col min="1" max="32" width="2.75" style="256" customWidth="1"/>
    <col min="33" max="33" width="3" style="256" customWidth="1"/>
    <col min="34" max="36" width="9" style="256"/>
    <col min="37" max="39" width="9" style="256" customWidth="1"/>
    <col min="40" max="48" width="9" style="256" hidden="1" customWidth="1"/>
    <col min="49" max="49" width="0" style="256" hidden="1" customWidth="1"/>
    <col min="50" max="16384" width="9" style="256"/>
  </cols>
  <sheetData>
    <row r="1" spans="1:47" ht="14.25" thickBot="1">
      <c r="R1" s="1"/>
      <c r="S1" s="805"/>
      <c r="T1" s="805"/>
      <c r="U1" s="485">
        <f ca="1">TODAY()</f>
        <v>43718</v>
      </c>
      <c r="V1" s="485"/>
      <c r="W1" s="485"/>
      <c r="X1" s="485"/>
      <c r="Y1" s="485"/>
      <c r="Z1" s="485"/>
      <c r="AA1" s="485"/>
      <c r="AB1" s="2"/>
      <c r="AC1" s="806">
        <f>'積算表（教育）'!AC1:AE1</f>
        <v>0</v>
      </c>
      <c r="AD1" s="806"/>
      <c r="AE1" s="806"/>
      <c r="AF1" s="3" t="s">
        <v>0</v>
      </c>
      <c r="AL1" s="1"/>
      <c r="AM1" s="3"/>
      <c r="AN1" s="3"/>
      <c r="AO1" s="1" t="s">
        <v>1</v>
      </c>
      <c r="AP1" s="1"/>
    </row>
    <row r="2" spans="1:47" ht="14.25" customHeight="1">
      <c r="B2" s="464" t="s">
        <v>257</v>
      </c>
      <c r="C2" s="465"/>
      <c r="D2" s="465"/>
      <c r="E2" s="465"/>
      <c r="F2" s="465"/>
      <c r="G2" s="465"/>
      <c r="H2" s="465"/>
      <c r="I2" s="465"/>
      <c r="J2" s="465"/>
      <c r="K2" s="466"/>
      <c r="R2" s="487" t="s">
        <v>2</v>
      </c>
      <c r="S2" s="488"/>
      <c r="T2" s="488"/>
      <c r="U2" s="489"/>
      <c r="V2" s="490" t="s">
        <v>257</v>
      </c>
      <c r="W2" s="491"/>
      <c r="X2" s="491"/>
      <c r="Y2" s="491"/>
      <c r="Z2" s="491"/>
      <c r="AA2" s="491"/>
      <c r="AB2" s="491"/>
      <c r="AC2" s="491"/>
      <c r="AD2" s="491"/>
      <c r="AE2" s="491"/>
      <c r="AF2" s="492"/>
      <c r="AL2" s="1"/>
      <c r="AM2" s="3"/>
      <c r="AN2" s="3"/>
      <c r="AO2" s="1">
        <v>1</v>
      </c>
      <c r="AP2" s="1">
        <v>10</v>
      </c>
    </row>
    <row r="3" spans="1:47" ht="14.25" customHeight="1">
      <c r="B3" s="467"/>
      <c r="C3" s="468"/>
      <c r="D3" s="468"/>
      <c r="E3" s="468"/>
      <c r="F3" s="468"/>
      <c r="G3" s="468"/>
      <c r="H3" s="468"/>
      <c r="I3" s="468"/>
      <c r="J3" s="468"/>
      <c r="K3" s="469"/>
      <c r="R3" s="493" t="s">
        <v>3</v>
      </c>
      <c r="S3" s="494"/>
      <c r="T3" s="494"/>
      <c r="U3" s="495"/>
      <c r="V3" s="807">
        <f>'積算表（教育）'!V3:AF3</f>
        <v>0</v>
      </c>
      <c r="W3" s="808"/>
      <c r="X3" s="808"/>
      <c r="Y3" s="808"/>
      <c r="Z3" s="808"/>
      <c r="AA3" s="808"/>
      <c r="AB3" s="808"/>
      <c r="AC3" s="808"/>
      <c r="AD3" s="808"/>
      <c r="AE3" s="808"/>
      <c r="AF3" s="809"/>
      <c r="AL3" s="1"/>
      <c r="AM3" s="3"/>
      <c r="AN3" s="3"/>
      <c r="AO3" s="4">
        <v>11</v>
      </c>
      <c r="AP3" s="4">
        <v>20</v>
      </c>
    </row>
    <row r="4" spans="1:47" ht="14.25" customHeight="1">
      <c r="B4" s="467"/>
      <c r="C4" s="468"/>
      <c r="D4" s="468"/>
      <c r="E4" s="468"/>
      <c r="F4" s="468"/>
      <c r="G4" s="468"/>
      <c r="H4" s="468"/>
      <c r="I4" s="468"/>
      <c r="J4" s="468"/>
      <c r="K4" s="469"/>
      <c r="R4" s="473" t="s">
        <v>5</v>
      </c>
      <c r="S4" s="474"/>
      <c r="T4" s="474"/>
      <c r="U4" s="475"/>
      <c r="V4" s="813">
        <f>'積算表（教育）'!V4:AF4</f>
        <v>0</v>
      </c>
      <c r="W4" s="814"/>
      <c r="X4" s="814"/>
      <c r="Y4" s="814"/>
      <c r="Z4" s="814"/>
      <c r="AA4" s="814"/>
      <c r="AB4" s="814"/>
      <c r="AC4" s="814"/>
      <c r="AD4" s="814"/>
      <c r="AE4" s="814"/>
      <c r="AF4" s="815"/>
      <c r="AL4" s="1"/>
      <c r="AO4" s="4">
        <v>21</v>
      </c>
      <c r="AP4" s="4">
        <v>30</v>
      </c>
      <c r="AT4" s="5" t="s">
        <v>4</v>
      </c>
      <c r="AU4" s="3" t="e">
        <f>$AA$16&amp;AT4</f>
        <v>#N/A</v>
      </c>
    </row>
    <row r="5" spans="1:47" ht="14.25" customHeight="1">
      <c r="B5" s="467"/>
      <c r="C5" s="468"/>
      <c r="D5" s="468"/>
      <c r="E5" s="468"/>
      <c r="F5" s="468"/>
      <c r="G5" s="468"/>
      <c r="H5" s="468"/>
      <c r="I5" s="468"/>
      <c r="J5" s="468"/>
      <c r="K5" s="469"/>
      <c r="R5" s="476"/>
      <c r="S5" s="477"/>
      <c r="T5" s="477"/>
      <c r="U5" s="478"/>
      <c r="V5" s="816"/>
      <c r="W5" s="817"/>
      <c r="X5" s="817"/>
      <c r="Y5" s="817"/>
      <c r="Z5" s="817"/>
      <c r="AA5" s="817"/>
      <c r="AB5" s="817"/>
      <c r="AC5" s="817"/>
      <c r="AD5" s="817"/>
      <c r="AE5" s="817"/>
      <c r="AF5" s="818"/>
      <c r="AL5" s="1"/>
      <c r="AO5" s="4"/>
      <c r="AP5" s="4"/>
      <c r="AT5" s="5"/>
      <c r="AU5" s="3"/>
    </row>
    <row r="6" spans="1:47" ht="14.25" customHeight="1">
      <c r="B6" s="467"/>
      <c r="C6" s="468"/>
      <c r="D6" s="468"/>
      <c r="E6" s="468"/>
      <c r="F6" s="468"/>
      <c r="G6" s="468"/>
      <c r="H6" s="468"/>
      <c r="I6" s="468"/>
      <c r="J6" s="468"/>
      <c r="K6" s="469"/>
      <c r="R6" s="453" t="s">
        <v>7</v>
      </c>
      <c r="S6" s="454"/>
      <c r="T6" s="454"/>
      <c r="U6" s="455"/>
      <c r="V6" s="810">
        <f>'積算表（教育）'!V6:AF6</f>
        <v>0</v>
      </c>
      <c r="W6" s="811"/>
      <c r="X6" s="811"/>
      <c r="Y6" s="811"/>
      <c r="Z6" s="811"/>
      <c r="AA6" s="811"/>
      <c r="AB6" s="811"/>
      <c r="AC6" s="811"/>
      <c r="AD6" s="811"/>
      <c r="AE6" s="811"/>
      <c r="AF6" s="812"/>
      <c r="AL6" s="1"/>
      <c r="AO6" s="4">
        <v>31</v>
      </c>
      <c r="AP6" s="4">
        <v>40</v>
      </c>
      <c r="AT6" s="6" t="s">
        <v>6</v>
      </c>
      <c r="AU6" s="3" t="e">
        <f>$AA$16&amp;AT6</f>
        <v>#N/A</v>
      </c>
    </row>
    <row r="7" spans="1:47" ht="15" customHeight="1" thickBot="1">
      <c r="B7" s="470"/>
      <c r="C7" s="471"/>
      <c r="D7" s="471"/>
      <c r="E7" s="471"/>
      <c r="F7" s="471"/>
      <c r="G7" s="471"/>
      <c r="H7" s="471"/>
      <c r="I7" s="471"/>
      <c r="J7" s="471"/>
      <c r="K7" s="472"/>
      <c r="R7" s="456" t="s">
        <v>9</v>
      </c>
      <c r="S7" s="457"/>
      <c r="T7" s="457"/>
      <c r="U7" s="458"/>
      <c r="V7" s="802">
        <f>'積算表（教育）'!V7:AF7</f>
        <v>0</v>
      </c>
      <c r="W7" s="803"/>
      <c r="X7" s="803"/>
      <c r="Y7" s="803"/>
      <c r="Z7" s="803"/>
      <c r="AA7" s="803"/>
      <c r="AB7" s="803"/>
      <c r="AC7" s="803"/>
      <c r="AD7" s="803"/>
      <c r="AE7" s="803"/>
      <c r="AF7" s="804"/>
      <c r="AL7" s="1"/>
      <c r="AO7" s="4">
        <v>41</v>
      </c>
      <c r="AP7" s="4">
        <v>50</v>
      </c>
      <c r="AT7" s="6" t="s">
        <v>8</v>
      </c>
      <c r="AU7" s="3" t="e">
        <f>$AA$16&amp;"１，２歳児"</f>
        <v>#N/A</v>
      </c>
    </row>
    <row r="8" spans="1:47" ht="8.25" customHeight="1">
      <c r="AL8" s="1"/>
      <c r="AO8" s="4">
        <v>51</v>
      </c>
      <c r="AP8" s="4">
        <v>60</v>
      </c>
      <c r="AT8" s="6" t="s">
        <v>10</v>
      </c>
      <c r="AU8" s="3" t="e">
        <f>$AA$16&amp;"１，２歳児"</f>
        <v>#N/A</v>
      </c>
    </row>
    <row r="9" spans="1:47" ht="6.75" customHeight="1">
      <c r="AL9" s="1"/>
      <c r="AO9" s="4">
        <v>61</v>
      </c>
      <c r="AP9" s="4">
        <v>70</v>
      </c>
      <c r="AT9" s="6" t="s">
        <v>11</v>
      </c>
      <c r="AU9" s="3" t="e">
        <f>$AA$16&amp;AT9</f>
        <v>#N/A</v>
      </c>
    </row>
    <row r="10" spans="1:47" ht="21">
      <c r="A10" s="521" t="s">
        <v>501</v>
      </c>
      <c r="B10" s="521"/>
      <c r="C10" s="521"/>
      <c r="D10" s="521"/>
      <c r="E10" s="521"/>
      <c r="F10" s="521"/>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L10" s="1"/>
      <c r="AM10" s="6"/>
      <c r="AN10" s="3"/>
      <c r="AO10" s="4">
        <v>71</v>
      </c>
      <c r="AP10" s="4">
        <v>80</v>
      </c>
    </row>
    <row r="11" spans="1:47" ht="6" customHeight="1">
      <c r="AL11" s="1"/>
      <c r="AM11" s="3"/>
      <c r="AN11" s="3"/>
      <c r="AO11" s="4">
        <v>81</v>
      </c>
      <c r="AP11" s="4">
        <v>90</v>
      </c>
    </row>
    <row r="12" spans="1:47">
      <c r="A12" s="7" t="s">
        <v>495</v>
      </c>
      <c r="B12" s="8"/>
      <c r="C12" s="9"/>
      <c r="D12" s="9"/>
      <c r="E12" s="9"/>
      <c r="F12" s="9"/>
      <c r="G12" s="9"/>
      <c r="H12" s="9"/>
      <c r="I12" s="9"/>
      <c r="J12" s="9"/>
      <c r="K12" s="9"/>
      <c r="L12" s="9"/>
      <c r="M12" s="9"/>
      <c r="N12" s="9"/>
      <c r="O12" s="9"/>
      <c r="P12" s="9"/>
      <c r="Q12" s="9"/>
      <c r="R12" s="9"/>
      <c r="S12" s="9"/>
      <c r="T12" s="9"/>
      <c r="U12" s="9"/>
      <c r="V12" s="9"/>
      <c r="W12" s="9"/>
      <c r="X12" s="9"/>
      <c r="Y12" s="9"/>
      <c r="Z12" s="9"/>
      <c r="AA12" s="9"/>
      <c r="AB12" s="10"/>
      <c r="AC12" s="11"/>
      <c r="AD12" s="12"/>
      <c r="AE12" s="13"/>
      <c r="AF12" s="14"/>
      <c r="AL12" s="1"/>
      <c r="AM12" s="3"/>
      <c r="AN12" s="3"/>
      <c r="AO12" s="4">
        <v>91</v>
      </c>
      <c r="AP12" s="4">
        <v>100</v>
      </c>
    </row>
    <row r="13" spans="1:47">
      <c r="A13" s="522" t="s">
        <v>12</v>
      </c>
      <c r="B13" s="523"/>
      <c r="C13" s="523"/>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4"/>
      <c r="AL13" s="1"/>
      <c r="AM13" s="3"/>
      <c r="AN13" s="3"/>
      <c r="AO13" s="4">
        <v>101</v>
      </c>
      <c r="AP13" s="4">
        <v>110</v>
      </c>
    </row>
    <row r="14" spans="1:47">
      <c r="A14" s="15" t="s">
        <v>13</v>
      </c>
      <c r="B14" s="16"/>
      <c r="C14" s="17"/>
      <c r="D14" s="17"/>
      <c r="E14" s="17"/>
      <c r="F14" s="17"/>
      <c r="G14" s="17"/>
      <c r="H14" s="17"/>
      <c r="I14" s="17"/>
      <c r="J14" s="17"/>
      <c r="K14" s="18"/>
      <c r="L14" s="18"/>
      <c r="M14" s="19"/>
      <c r="N14" s="18"/>
      <c r="O14" s="18"/>
      <c r="P14" s="18"/>
      <c r="Q14" s="18"/>
      <c r="R14" s="18"/>
      <c r="S14" s="18"/>
      <c r="T14" s="18"/>
      <c r="U14" s="18"/>
      <c r="V14" s="18"/>
      <c r="W14" s="18"/>
      <c r="X14" s="18"/>
      <c r="Y14" s="18"/>
      <c r="Z14" s="18"/>
      <c r="AA14" s="18"/>
      <c r="AB14" s="20"/>
      <c r="AC14" s="18"/>
      <c r="AD14" s="17"/>
      <c r="AE14" s="21"/>
      <c r="AF14" s="22"/>
      <c r="AL14" s="1"/>
      <c r="AM14" s="3"/>
      <c r="AN14" s="3"/>
      <c r="AO14" s="4">
        <v>111</v>
      </c>
      <c r="AP14" s="4">
        <v>120</v>
      </c>
    </row>
    <row r="15" spans="1:47" ht="8.25" customHeight="1" thickBot="1">
      <c r="AL15" s="1"/>
      <c r="AM15" s="3"/>
      <c r="AN15" s="3"/>
      <c r="AO15" s="4">
        <v>121</v>
      </c>
      <c r="AP15" s="4">
        <v>130</v>
      </c>
    </row>
    <row r="16" spans="1:47" ht="27.75" customHeight="1" thickBot="1">
      <c r="B16" s="525" t="s">
        <v>486</v>
      </c>
      <c r="C16" s="448"/>
      <c r="D16" s="448"/>
      <c r="E16" s="448"/>
      <c r="F16" s="526"/>
      <c r="G16" s="527">
        <f>'積算表（教育）'!G16:K16</f>
        <v>0</v>
      </c>
      <c r="H16" s="528"/>
      <c r="I16" s="528"/>
      <c r="J16" s="528"/>
      <c r="K16" s="529"/>
      <c r="L16" s="799" t="s">
        <v>466</v>
      </c>
      <c r="M16" s="800"/>
      <c r="N16" s="800"/>
      <c r="O16" s="800"/>
      <c r="P16" s="801"/>
      <c r="Q16" s="444"/>
      <c r="R16" s="445"/>
      <c r="S16" s="445"/>
      <c r="T16" s="445"/>
      <c r="U16" s="446"/>
      <c r="V16" s="447" t="s">
        <v>14</v>
      </c>
      <c r="W16" s="448"/>
      <c r="X16" s="448"/>
      <c r="Y16" s="448"/>
      <c r="Z16" s="449"/>
      <c r="AA16" s="450" t="e">
        <f>VLOOKUP(Q16,保育定員,2,1)</f>
        <v>#N/A</v>
      </c>
      <c r="AB16" s="451"/>
      <c r="AC16" s="451"/>
      <c r="AD16" s="451"/>
      <c r="AE16" s="452"/>
      <c r="AL16" s="1"/>
      <c r="AM16" s="1"/>
      <c r="AN16" s="1"/>
      <c r="AO16" s="4">
        <v>131</v>
      </c>
      <c r="AP16" s="4">
        <v>140</v>
      </c>
    </row>
    <row r="17" spans="1:42" ht="6" customHeight="1">
      <c r="AL17" s="1"/>
      <c r="AM17" s="1"/>
      <c r="AN17" s="1"/>
      <c r="AO17" s="4">
        <v>141</v>
      </c>
      <c r="AP17" s="4">
        <v>150</v>
      </c>
    </row>
    <row r="18" spans="1:42" ht="6.75" customHeight="1">
      <c r="AL18" s="1"/>
      <c r="AM18" s="3"/>
      <c r="AN18" s="3"/>
      <c r="AO18" s="4">
        <v>151</v>
      </c>
      <c r="AP18" s="4">
        <v>160</v>
      </c>
    </row>
    <row r="19" spans="1:42" ht="7.5" customHeight="1">
      <c r="G19" s="426" t="s">
        <v>258</v>
      </c>
      <c r="H19" s="426"/>
      <c r="I19" s="426"/>
      <c r="J19" s="426"/>
      <c r="K19" s="426"/>
      <c r="L19" s="428" t="s">
        <v>16</v>
      </c>
      <c r="M19" s="428"/>
      <c r="N19" s="428"/>
      <c r="O19" s="428"/>
      <c r="P19" s="428"/>
      <c r="Q19" s="429" t="s">
        <v>17</v>
      </c>
      <c r="R19" s="430"/>
      <c r="S19" s="430"/>
      <c r="T19" s="430"/>
      <c r="U19" s="430"/>
      <c r="V19" s="23"/>
      <c r="W19" s="23"/>
      <c r="X19" s="24"/>
      <c r="Y19" s="25"/>
      <c r="Z19" s="26"/>
      <c r="AL19" s="4"/>
      <c r="AM19" s="1"/>
      <c r="AN19" s="1"/>
      <c r="AO19" s="4">
        <v>161</v>
      </c>
      <c r="AP19" s="4">
        <v>170</v>
      </c>
    </row>
    <row r="20" spans="1:42" ht="21" customHeight="1" thickBot="1">
      <c r="G20" s="427"/>
      <c r="H20" s="427"/>
      <c r="I20" s="427"/>
      <c r="J20" s="427"/>
      <c r="K20" s="427"/>
      <c r="L20" s="428"/>
      <c r="M20" s="428"/>
      <c r="N20" s="428"/>
      <c r="O20" s="428"/>
      <c r="P20" s="428"/>
      <c r="Q20" s="431"/>
      <c r="R20" s="432"/>
      <c r="S20" s="432"/>
      <c r="T20" s="432"/>
      <c r="U20" s="432"/>
      <c r="V20" s="433" t="s">
        <v>18</v>
      </c>
      <c r="W20" s="433"/>
      <c r="X20" s="433"/>
      <c r="Y20" s="433"/>
      <c r="Z20" s="433"/>
      <c r="AO20" s="43">
        <v>171</v>
      </c>
      <c r="AP20" s="43">
        <v>180</v>
      </c>
    </row>
    <row r="21" spans="1:42" ht="30.75" customHeight="1" thickBot="1">
      <c r="G21" s="434">
        <f>'積算表（教育）'!G21:K21</f>
        <v>0</v>
      </c>
      <c r="H21" s="435"/>
      <c r="I21" s="435"/>
      <c r="J21" s="435"/>
      <c r="K21" s="436"/>
      <c r="L21" s="437">
        <f>VLOOKUP(G16,平均勤続年数,3)</f>
        <v>2</v>
      </c>
      <c r="M21" s="438"/>
      <c r="N21" s="438"/>
      <c r="O21" s="438"/>
      <c r="P21" s="438"/>
      <c r="Q21" s="437">
        <f>IF(V21="○",VLOOKUP($G$16,平均勤続年数,4),VLOOKUP($G$16,平均勤続年数,4)-2)</f>
        <v>4</v>
      </c>
      <c r="R21" s="438"/>
      <c r="S21" s="438"/>
      <c r="T21" s="438"/>
      <c r="U21" s="438"/>
      <c r="V21" s="439">
        <f>'積算表（教育）'!V21:Z21</f>
        <v>0</v>
      </c>
      <c r="W21" s="440"/>
      <c r="X21" s="440"/>
      <c r="Y21" s="440"/>
      <c r="Z21" s="441"/>
    </row>
    <row r="22" spans="1:42" s="3" customFormat="1" ht="18" customHeight="1">
      <c r="A22" s="3" t="s">
        <v>19</v>
      </c>
      <c r="AE22" s="27"/>
      <c r="AF22" s="28"/>
      <c r="AG22" s="28"/>
    </row>
    <row r="23" spans="1:42" s="3" customFormat="1" ht="20.25" customHeight="1">
      <c r="A23" s="41" t="s">
        <v>485</v>
      </c>
      <c r="B23" s="42"/>
      <c r="C23" s="42"/>
      <c r="D23" s="42"/>
      <c r="E23" s="42"/>
      <c r="F23" s="42"/>
      <c r="G23" s="42"/>
      <c r="H23" s="42"/>
      <c r="I23" s="42"/>
      <c r="J23" s="251"/>
      <c r="K23" s="252"/>
      <c r="L23" s="251"/>
      <c r="M23" s="779">
        <f>M24+M25</f>
        <v>0</v>
      </c>
      <c r="N23" s="780"/>
      <c r="O23" s="780"/>
      <c r="P23" s="780"/>
      <c r="Q23" s="780"/>
      <c r="R23" s="780"/>
      <c r="S23" s="780"/>
      <c r="T23" s="780"/>
      <c r="U23" s="780"/>
      <c r="V23" s="780"/>
      <c r="W23" s="780"/>
      <c r="X23" s="780"/>
      <c r="Y23" s="780"/>
      <c r="Z23" s="780"/>
      <c r="AA23" s="780"/>
      <c r="AB23" s="780"/>
      <c r="AC23" s="780"/>
      <c r="AD23" s="780"/>
      <c r="AE23" s="780"/>
      <c r="AF23" s="781"/>
      <c r="AG23" s="28"/>
    </row>
    <row r="24" spans="1:42" s="1" customFormat="1" ht="20.25" customHeight="1">
      <c r="A24" s="253"/>
      <c r="B24" s="782" t="s">
        <v>482</v>
      </c>
      <c r="C24" s="783"/>
      <c r="D24" s="783"/>
      <c r="E24" s="783"/>
      <c r="F24" s="783"/>
      <c r="G24" s="783"/>
      <c r="H24" s="783"/>
      <c r="I24" s="783"/>
      <c r="J24" s="783"/>
      <c r="K24" s="783"/>
      <c r="L24" s="784"/>
      <c r="M24" s="779">
        <f>ROUNDDOWN(M53,-3)</f>
        <v>0</v>
      </c>
      <c r="N24" s="780"/>
      <c r="O24" s="780"/>
      <c r="P24" s="780"/>
      <c r="Q24" s="780"/>
      <c r="R24" s="780"/>
      <c r="S24" s="780"/>
      <c r="T24" s="780"/>
      <c r="U24" s="780"/>
      <c r="V24" s="780"/>
      <c r="W24" s="780"/>
      <c r="X24" s="780"/>
      <c r="Y24" s="780"/>
      <c r="Z24" s="780"/>
      <c r="AA24" s="780"/>
      <c r="AB24" s="780"/>
      <c r="AC24" s="780"/>
      <c r="AD24" s="780"/>
      <c r="AE24" s="780"/>
      <c r="AF24" s="781"/>
      <c r="AG24" s="3"/>
      <c r="AH24" s="3"/>
      <c r="AI24" s="3"/>
    </row>
    <row r="25" spans="1:42" ht="21">
      <c r="A25" s="254"/>
      <c r="B25" s="782" t="s">
        <v>483</v>
      </c>
      <c r="C25" s="783"/>
      <c r="D25" s="783"/>
      <c r="E25" s="783"/>
      <c r="F25" s="783"/>
      <c r="G25" s="783"/>
      <c r="H25" s="783"/>
      <c r="I25" s="783"/>
      <c r="J25" s="783"/>
      <c r="K25" s="783"/>
      <c r="L25" s="784"/>
      <c r="M25" s="779">
        <f>ROUNDDOWN(M59,-3)</f>
        <v>0</v>
      </c>
      <c r="N25" s="780"/>
      <c r="O25" s="780"/>
      <c r="P25" s="780"/>
      <c r="Q25" s="780"/>
      <c r="R25" s="780"/>
      <c r="S25" s="780"/>
      <c r="T25" s="780"/>
      <c r="U25" s="780"/>
      <c r="V25" s="780"/>
      <c r="W25" s="780"/>
      <c r="X25" s="780"/>
      <c r="Y25" s="780"/>
      <c r="Z25" s="780"/>
      <c r="AA25" s="780"/>
      <c r="AB25" s="780"/>
      <c r="AC25" s="780"/>
      <c r="AD25" s="780"/>
      <c r="AE25" s="780"/>
      <c r="AF25" s="781"/>
    </row>
    <row r="26" spans="1:42" ht="9" customHeight="1"/>
    <row r="27" spans="1:42">
      <c r="A27" s="509" t="s">
        <v>20</v>
      </c>
      <c r="B27" s="510"/>
      <c r="C27" s="510"/>
      <c r="D27" s="510"/>
      <c r="E27" s="510"/>
      <c r="F27" s="510"/>
      <c r="G27" s="510"/>
      <c r="H27" s="510"/>
      <c r="I27" s="510"/>
      <c r="J27" s="510"/>
      <c r="K27" s="513" t="s">
        <v>21</v>
      </c>
      <c r="L27" s="514"/>
      <c r="M27" s="517" t="s">
        <v>22</v>
      </c>
      <c r="N27" s="517"/>
      <c r="O27" s="517"/>
      <c r="P27" s="517"/>
      <c r="Q27" s="517"/>
      <c r="R27" s="517"/>
      <c r="S27" s="517"/>
      <c r="T27" s="517"/>
      <c r="U27" s="517"/>
      <c r="V27" s="517"/>
      <c r="W27" s="517"/>
      <c r="X27" s="517"/>
      <c r="Y27" s="517"/>
      <c r="Z27" s="517"/>
      <c r="AA27" s="517"/>
      <c r="AB27" s="517"/>
      <c r="AC27" s="517"/>
      <c r="AD27" s="517"/>
      <c r="AE27" s="517"/>
      <c r="AF27" s="517"/>
    </row>
    <row r="28" spans="1:42">
      <c r="A28" s="511"/>
      <c r="B28" s="512"/>
      <c r="C28" s="512"/>
      <c r="D28" s="512"/>
      <c r="E28" s="512"/>
      <c r="F28" s="512"/>
      <c r="G28" s="512"/>
      <c r="H28" s="512"/>
      <c r="I28" s="512"/>
      <c r="J28" s="512"/>
      <c r="K28" s="515"/>
      <c r="L28" s="516"/>
      <c r="M28" s="517"/>
      <c r="N28" s="517"/>
      <c r="O28" s="517"/>
      <c r="P28" s="517"/>
      <c r="Q28" s="517"/>
      <c r="R28" s="517"/>
      <c r="S28" s="517"/>
      <c r="T28" s="517"/>
      <c r="U28" s="517"/>
      <c r="V28" s="517"/>
      <c r="W28" s="517"/>
      <c r="X28" s="517"/>
      <c r="Y28" s="517"/>
      <c r="Z28" s="517"/>
      <c r="AA28" s="517"/>
      <c r="AB28" s="517"/>
      <c r="AC28" s="517"/>
      <c r="AD28" s="517"/>
      <c r="AE28" s="517"/>
      <c r="AF28" s="517"/>
    </row>
    <row r="29" spans="1:42">
      <c r="A29" s="511"/>
      <c r="B29" s="512"/>
      <c r="C29" s="512"/>
      <c r="D29" s="512"/>
      <c r="E29" s="512"/>
      <c r="F29" s="512"/>
      <c r="G29" s="512"/>
      <c r="H29" s="512"/>
      <c r="I29" s="512"/>
      <c r="J29" s="512"/>
      <c r="K29" s="515"/>
      <c r="L29" s="516"/>
      <c r="M29" s="517" t="s">
        <v>11</v>
      </c>
      <c r="N29" s="517"/>
      <c r="O29" s="517"/>
      <c r="P29" s="517"/>
      <c r="Q29" s="517" t="s">
        <v>10</v>
      </c>
      <c r="R29" s="517"/>
      <c r="S29" s="517"/>
      <c r="T29" s="517"/>
      <c r="U29" s="517" t="s">
        <v>469</v>
      </c>
      <c r="V29" s="517"/>
      <c r="W29" s="517"/>
      <c r="X29" s="517"/>
      <c r="Y29" s="517" t="s">
        <v>24</v>
      </c>
      <c r="Z29" s="517"/>
      <c r="AA29" s="517"/>
      <c r="AB29" s="517"/>
      <c r="AC29" s="517" t="s">
        <v>25</v>
      </c>
      <c r="AD29" s="517"/>
      <c r="AE29" s="517"/>
      <c r="AF29" s="517"/>
    </row>
    <row r="30" spans="1:42" ht="14.25" thickBot="1">
      <c r="A30" s="511"/>
      <c r="B30" s="512"/>
      <c r="C30" s="512"/>
      <c r="D30" s="512"/>
      <c r="E30" s="512"/>
      <c r="F30" s="512"/>
      <c r="G30" s="512"/>
      <c r="H30" s="512"/>
      <c r="I30" s="512"/>
      <c r="J30" s="512"/>
      <c r="K30" s="515"/>
      <c r="L30" s="516"/>
      <c r="M30" s="797" t="s">
        <v>463</v>
      </c>
      <c r="N30" s="798"/>
      <c r="O30" s="792" t="s">
        <v>464</v>
      </c>
      <c r="P30" s="793"/>
      <c r="Q30" s="797" t="s">
        <v>463</v>
      </c>
      <c r="R30" s="798"/>
      <c r="S30" s="792" t="s">
        <v>464</v>
      </c>
      <c r="T30" s="793"/>
      <c r="U30" s="797" t="s">
        <v>463</v>
      </c>
      <c r="V30" s="798"/>
      <c r="W30" s="792" t="s">
        <v>464</v>
      </c>
      <c r="X30" s="793"/>
      <c r="Y30" s="797" t="s">
        <v>463</v>
      </c>
      <c r="Z30" s="798"/>
      <c r="AA30" s="792" t="s">
        <v>464</v>
      </c>
      <c r="AB30" s="793"/>
      <c r="AC30" s="797" t="s">
        <v>463</v>
      </c>
      <c r="AD30" s="798"/>
      <c r="AE30" s="792" t="s">
        <v>464</v>
      </c>
      <c r="AF30" s="793"/>
    </row>
    <row r="31" spans="1:42" ht="20.25" customHeight="1" thickBot="1">
      <c r="A31" s="502" t="s">
        <v>26</v>
      </c>
      <c r="B31" s="503"/>
      <c r="C31" s="503"/>
      <c r="D31" s="503"/>
      <c r="E31" s="503"/>
      <c r="F31" s="503"/>
      <c r="G31" s="503"/>
      <c r="H31" s="503"/>
      <c r="I31" s="503"/>
      <c r="J31" s="503"/>
      <c r="K31" s="790" t="s">
        <v>259</v>
      </c>
      <c r="L31" s="790"/>
      <c r="M31" s="745"/>
      <c r="N31" s="742"/>
      <c r="O31" s="742"/>
      <c r="P31" s="743"/>
      <c r="Q31" s="744"/>
      <c r="R31" s="742"/>
      <c r="S31" s="742"/>
      <c r="T31" s="743"/>
      <c r="U31" s="744"/>
      <c r="V31" s="742"/>
      <c r="W31" s="742"/>
      <c r="X31" s="743"/>
      <c r="Y31" s="744"/>
      <c r="Z31" s="742"/>
      <c r="AA31" s="742"/>
      <c r="AB31" s="743"/>
      <c r="AC31" s="744"/>
      <c r="AD31" s="742"/>
      <c r="AE31" s="742"/>
      <c r="AF31" s="819"/>
    </row>
    <row r="32" spans="1:42" ht="16.5">
      <c r="A32" s="533" t="s">
        <v>28</v>
      </c>
      <c r="B32" s="534" t="s">
        <v>29</v>
      </c>
      <c r="C32" s="29" t="s">
        <v>30</v>
      </c>
      <c r="D32" s="29"/>
      <c r="E32" s="29"/>
      <c r="F32" s="29"/>
      <c r="G32" s="29"/>
      <c r="H32" s="29"/>
      <c r="I32" s="29"/>
      <c r="J32" s="29"/>
      <c r="K32" s="788">
        <f>'積算表（教育）'!K29:L29</f>
        <v>0</v>
      </c>
      <c r="L32" s="789"/>
      <c r="M32" s="739">
        <f>IF($K32="○",VLOOKUP(AU9,保育単価表,12,0),0)</f>
        <v>0</v>
      </c>
      <c r="N32" s="740"/>
      <c r="O32" s="740">
        <f>IF($K32="○",VLOOKUP(AU9,保育単価表,15,0),0)</f>
        <v>0</v>
      </c>
      <c r="P32" s="746"/>
      <c r="Q32" s="747">
        <f>IF($K32="○",VLOOKUP(AU8,保育単価表,12,0),0)</f>
        <v>0</v>
      </c>
      <c r="R32" s="740"/>
      <c r="S32" s="740">
        <f>IF($K32="○",VLOOKUP(AU8,保育単価表,15,0),0)</f>
        <v>0</v>
      </c>
      <c r="T32" s="746"/>
      <c r="U32" s="747">
        <f>IF($K32="○",VLOOKUP(AU7,保育単価表,12,0),0)</f>
        <v>0</v>
      </c>
      <c r="V32" s="740"/>
      <c r="W32" s="740">
        <f>IF($K32="○",VLOOKUP(AU7,保育単価表,15,0),0)</f>
        <v>0</v>
      </c>
      <c r="X32" s="741"/>
      <c r="Y32" s="739">
        <f>IF($K32="○",VLOOKUP(AU6,保育単価表,12,0),0)</f>
        <v>0</v>
      </c>
      <c r="Z32" s="740"/>
      <c r="AA32" s="740">
        <f>IF($K32="○",VLOOKUP(AU6,保育単価表,15,0),0)</f>
        <v>0</v>
      </c>
      <c r="AB32" s="741"/>
      <c r="AC32" s="739">
        <f>IF($K32="○",VLOOKUP(AU4,保育単価表,12,0),0)</f>
        <v>0</v>
      </c>
      <c r="AD32" s="740"/>
      <c r="AE32" s="740">
        <f>IF($K32="○",VLOOKUP(AU4,保育単価表,15,0),0)</f>
        <v>0</v>
      </c>
      <c r="AF32" s="741"/>
    </row>
    <row r="33" spans="1:42" ht="16.5">
      <c r="A33" s="533"/>
      <c r="B33" s="534"/>
      <c r="C33" s="30" t="s">
        <v>470</v>
      </c>
      <c r="D33" s="30"/>
      <c r="E33" s="30"/>
      <c r="F33" s="30"/>
      <c r="G33" s="30"/>
      <c r="H33" s="30"/>
      <c r="I33" s="30"/>
      <c r="J33" s="30"/>
      <c r="K33" s="728">
        <f>'積算表（教育）'!K32:L32</f>
        <v>0</v>
      </c>
      <c r="L33" s="729"/>
      <c r="M33" s="785"/>
      <c r="N33" s="786"/>
      <c r="O33" s="786"/>
      <c r="P33" s="794"/>
      <c r="Q33" s="795"/>
      <c r="R33" s="786"/>
      <c r="S33" s="786"/>
      <c r="T33" s="794"/>
      <c r="U33" s="795"/>
      <c r="V33" s="786"/>
      <c r="W33" s="786"/>
      <c r="X33" s="796"/>
      <c r="Y33" s="703">
        <f>IF($K33="○",VLOOKUP(AU6,保育単価表,20,0),0)</f>
        <v>0</v>
      </c>
      <c r="Z33" s="704"/>
      <c r="AA33" s="704">
        <f>IF($K33="○",VLOOKUP(AU6,保育単価表,20,0),0)</f>
        <v>0</v>
      </c>
      <c r="AB33" s="716"/>
      <c r="AC33" s="785"/>
      <c r="AD33" s="786"/>
      <c r="AE33" s="786"/>
      <c r="AF33" s="796"/>
    </row>
    <row r="34" spans="1:42" ht="17.25" thickBot="1">
      <c r="A34" s="533"/>
      <c r="B34" s="534"/>
      <c r="C34" s="31" t="s">
        <v>471</v>
      </c>
      <c r="D34" s="32"/>
      <c r="E34" s="32"/>
      <c r="F34" s="32"/>
      <c r="G34" s="33"/>
      <c r="H34" s="32"/>
      <c r="I34" s="32"/>
      <c r="J34" s="32"/>
      <c r="K34" s="365"/>
      <c r="L34" s="366"/>
      <c r="M34" s="738">
        <f>IF($K34="○",VLOOKUP($AU$4,保育単価表,33,0),0)</f>
        <v>0</v>
      </c>
      <c r="N34" s="731"/>
      <c r="O34" s="731">
        <f>IF($K34="○",VLOOKUP($AU$4,保育単価表,33,0),0)</f>
        <v>0</v>
      </c>
      <c r="P34" s="732"/>
      <c r="Q34" s="730">
        <f>IF($K34="○",VLOOKUP($AU$4,保育単価表,33,0),0)</f>
        <v>0</v>
      </c>
      <c r="R34" s="731"/>
      <c r="S34" s="731">
        <f>IF($K34="○",VLOOKUP($AU$4,保育単価表,33,0),0)</f>
        <v>0</v>
      </c>
      <c r="T34" s="732"/>
      <c r="U34" s="730">
        <f>IF($K34="○",VLOOKUP($AU$4,保育単価表,33,0),0)</f>
        <v>0</v>
      </c>
      <c r="V34" s="731"/>
      <c r="W34" s="731">
        <f>IF($K34="○",VLOOKUP($AU$4,保育単価表,33,0),0)</f>
        <v>0</v>
      </c>
      <c r="X34" s="735"/>
      <c r="Y34" s="738">
        <f>IF($K34="○",VLOOKUP($AU$4,保育単価表,33,0),0)</f>
        <v>0</v>
      </c>
      <c r="Z34" s="731"/>
      <c r="AA34" s="731">
        <f>IF($K34="○",VLOOKUP($AU$4,保育単価表,33,0),0)</f>
        <v>0</v>
      </c>
      <c r="AB34" s="735"/>
      <c r="AC34" s="738">
        <f>IF($K34="○",VLOOKUP($AU$4,保育単価表,33,0),0)</f>
        <v>0</v>
      </c>
      <c r="AD34" s="731"/>
      <c r="AE34" s="731">
        <f>IF($K34="○",VLOOKUP($AU$4,保育単価表,33,0),0)</f>
        <v>0</v>
      </c>
      <c r="AF34" s="735"/>
    </row>
    <row r="35" spans="1:42" ht="18" thickTop="1" thickBot="1">
      <c r="A35" s="533"/>
      <c r="B35" s="534"/>
      <c r="C35" s="535" t="s">
        <v>38</v>
      </c>
      <c r="D35" s="536"/>
      <c r="E35" s="536"/>
      <c r="F35" s="536"/>
      <c r="G35" s="536"/>
      <c r="H35" s="536"/>
      <c r="I35" s="536"/>
      <c r="J35" s="536"/>
      <c r="K35" s="537"/>
      <c r="L35" s="537"/>
      <c r="M35" s="736">
        <f>SUM(M32:N34)</f>
        <v>0</v>
      </c>
      <c r="N35" s="733"/>
      <c r="O35" s="733">
        <f>SUM(O32:P34)</f>
        <v>0</v>
      </c>
      <c r="P35" s="737"/>
      <c r="Q35" s="736">
        <f>SUM(Q32:R34)</f>
        <v>0</v>
      </c>
      <c r="R35" s="733"/>
      <c r="S35" s="733">
        <f>SUM(S32:T34)</f>
        <v>0</v>
      </c>
      <c r="T35" s="737"/>
      <c r="U35" s="736">
        <f>SUM(U32:V34)</f>
        <v>0</v>
      </c>
      <c r="V35" s="733"/>
      <c r="W35" s="733">
        <f>SUM(W32:X34)</f>
        <v>0</v>
      </c>
      <c r="X35" s="734"/>
      <c r="Y35" s="787">
        <f>SUM(Y32:Z34)</f>
        <v>0</v>
      </c>
      <c r="Z35" s="733"/>
      <c r="AA35" s="733">
        <f>SUM(AA32:AB34)</f>
        <v>0</v>
      </c>
      <c r="AB35" s="734"/>
      <c r="AC35" s="787">
        <f>SUM(AC32:AD34)</f>
        <v>0</v>
      </c>
      <c r="AD35" s="733"/>
      <c r="AE35" s="733">
        <f>SUM(AE32:AF34)</f>
        <v>0</v>
      </c>
      <c r="AF35" s="734"/>
    </row>
    <row r="36" spans="1:42" ht="33" customHeight="1">
      <c r="A36" s="533"/>
      <c r="B36" s="347" t="s">
        <v>39</v>
      </c>
      <c r="C36" s="349" t="s">
        <v>472</v>
      </c>
      <c r="D36" s="350"/>
      <c r="E36" s="350"/>
      <c r="F36" s="350"/>
      <c r="G36" s="350"/>
      <c r="H36" s="350"/>
      <c r="I36" s="350"/>
      <c r="J36" s="351"/>
      <c r="K36" s="352"/>
      <c r="L36" s="353"/>
      <c r="M36" s="710">
        <f>IF($K36="○",VLOOKUP($AU$4,保育単価表,51,0),0)</f>
        <v>0</v>
      </c>
      <c r="N36" s="711"/>
      <c r="O36" s="711">
        <f>IF($K36="○",VLOOKUP($AU$4,保育単価表,51,0),0)</f>
        <v>0</v>
      </c>
      <c r="P36" s="717"/>
      <c r="Q36" s="718">
        <f>IF($K36="○",VLOOKUP($AU$4,保育単価表,51,0),0)</f>
        <v>0</v>
      </c>
      <c r="R36" s="711"/>
      <c r="S36" s="711">
        <f>IF($K36="○",VLOOKUP($AU$4,保育単価表,51,0),0)</f>
        <v>0</v>
      </c>
      <c r="T36" s="717"/>
      <c r="U36" s="718">
        <f>IF($K36="○",VLOOKUP($AU$4,保育単価表,51,0),0)</f>
        <v>0</v>
      </c>
      <c r="V36" s="711"/>
      <c r="W36" s="711">
        <f>IF($K36="○",VLOOKUP($AU$4,保育単価表,51,0),0)</f>
        <v>0</v>
      </c>
      <c r="X36" s="712"/>
      <c r="Y36" s="710">
        <f>IF($K36="○",VLOOKUP($AU$4,保育単価表,51,0),0)</f>
        <v>0</v>
      </c>
      <c r="Z36" s="711"/>
      <c r="AA36" s="711">
        <f>IF($K36="○",VLOOKUP($AU$4,保育単価表,51,0),0)</f>
        <v>0</v>
      </c>
      <c r="AB36" s="712"/>
      <c r="AC36" s="710">
        <f>IF($K36="○",VLOOKUP($AU$4,保育単価表,51,0),0)</f>
        <v>0</v>
      </c>
      <c r="AD36" s="711"/>
      <c r="AE36" s="711">
        <f>IF($K36="○",VLOOKUP($AU$4,保育単価表,51,0),0)</f>
        <v>0</v>
      </c>
      <c r="AF36" s="712"/>
    </row>
    <row r="37" spans="1:42" ht="33" customHeight="1">
      <c r="A37" s="533"/>
      <c r="B37" s="347"/>
      <c r="C37" s="719" t="s">
        <v>473</v>
      </c>
      <c r="D37" s="720"/>
      <c r="E37" s="720"/>
      <c r="F37" s="720"/>
      <c r="G37" s="720"/>
      <c r="H37" s="720"/>
      <c r="I37" s="720"/>
      <c r="J37" s="721"/>
      <c r="K37" s="356"/>
      <c r="L37" s="357"/>
      <c r="M37" s="703">
        <f>-IF($K37="○",IF(SUM(M$32:N$34)*$L$21*VLOOKUP($AU$7,保育単価表,55,0)&lt;10,INT(SUM(M$32:N$34)*$L$21*VLOOKUP($AU$7,保育単価表,55,0)),ROUNDDOWN(SUM(M$32:N$34)*$L$21*VLOOKUP($AU$7,保育単価表,55,0),-1)),0)</f>
        <v>0</v>
      </c>
      <c r="N37" s="704"/>
      <c r="O37" s="704">
        <f>-IF($K37="○",IF(SUM(O$32:P$34)*$L$21*VLOOKUP($AU$7,保育単価表,55,0)&lt;10,INT(SUM(O$32:P$34)*$L$21*VLOOKUP($AU$7,保育単価表,55,0)),ROUNDDOWN(SUM(O$32:P$34)*$L$21*VLOOKUP($AU$7,保育単価表,55,0),-1)),0)</f>
        <v>0</v>
      </c>
      <c r="P37" s="714"/>
      <c r="Q37" s="715">
        <f>-IF($K37="○",IF(SUM(Q$32:R$34)*$L$21*VLOOKUP($AU$7,保育単価表,55,0)&lt;10,INT(SUM(Q$32:R$34)*$L$21*VLOOKUP($AU$7,保育単価表,55,0)),ROUNDDOWN(SUM(Q$32:R$34)*$L$21*VLOOKUP($AU$7,保育単価表,55,0),-1)),0)</f>
        <v>0</v>
      </c>
      <c r="R37" s="704"/>
      <c r="S37" s="704">
        <f>-IF($K37="○",IF(SUM(S$32:T$34)*$L$21*VLOOKUP($AU$7,保育単価表,55,0)&lt;10,INT(SUM(S$32:T$34)*$L$21*VLOOKUP($AU$7,保育単価表,55,0)),ROUNDDOWN(SUM(S$32:T$34)*$L$21*VLOOKUP($AU$7,保育単価表,55,0),-1)),0)</f>
        <v>0</v>
      </c>
      <c r="T37" s="714"/>
      <c r="U37" s="715">
        <f>-IF($K37="○",IF(SUM(U$32:V$34)*$L$21*VLOOKUP($AU$7,保育単価表,55,0)&lt;10,INT(SUM(U$32:V$34)*$L$21*VLOOKUP($AU$7,保育単価表,55,0)),ROUNDDOWN(SUM(U$32:V$34)*$L$21*VLOOKUP($AU$7,保育単価表,55,0),-1)),0)</f>
        <v>0</v>
      </c>
      <c r="V37" s="704"/>
      <c r="W37" s="704">
        <f>-IF($K37="○",IF(SUM(W$32:X$34)*$L$21*VLOOKUP($AU$7,保育単価表,55,0)&lt;10,INT(SUM(W$32:X$34)*$L$21*VLOOKUP($AU$7,保育単価表,55,0)),ROUNDDOWN(SUM(W$32:X$34)*$L$21*VLOOKUP($AU$7,保育単価表,55,0),-1)),0)</f>
        <v>0</v>
      </c>
      <c r="X37" s="714"/>
      <c r="Y37" s="715">
        <f>-IF($K37="○",IF(SUM(Y$32:Z$34)*$L$21*VLOOKUP($AU$7,保育単価表,55,0)&lt;10,INT(SUM(Y$32:Z$34)*$L$21*VLOOKUP($AU$7,保育単価表,55,0)),ROUNDDOWN(SUM(Y$32:Z$34)*$L$21*VLOOKUP($AU$7,保育単価表,55,0),-1)),0)</f>
        <v>0</v>
      </c>
      <c r="Z37" s="704"/>
      <c r="AA37" s="704">
        <f>-IF($K37="○",IF(SUM(AA$32:AB$34)*$L$21*VLOOKUP($AU$7,保育単価表,55,0)&lt;10,INT(SUM(AA$32:AB$34)*$L$21*VLOOKUP($AU$7,保育単価表,55,0)),ROUNDDOWN(SUM(AA$32:AB$34)*$L$21*VLOOKUP($AU$7,保育単価表,55,0),-1)),0)</f>
        <v>0</v>
      </c>
      <c r="AB37" s="714"/>
      <c r="AC37" s="715">
        <f>-IF($K37="○",IF(SUM(AC$32:AD$34)*$L$21*VLOOKUP($AU$7,保育単価表,55,0)&lt;10,INT(SUM(AC$32:AD$34)*$L$21*VLOOKUP($AU$7,保育単価表,55,0)),ROUNDDOWN(SUM(AC$32:AD$34)*$L$21*VLOOKUP($AU$7,保育単価表,55,0),-1)),0)</f>
        <v>0</v>
      </c>
      <c r="AD37" s="704"/>
      <c r="AE37" s="704">
        <f>-IF($K37="○",IF(SUM(AE$32:AF$34)*$L$21*VLOOKUP($AU$7,保育単価表,55,0)&lt;10,INT(SUM(AE$32:AF$34)*$L$21*VLOOKUP($AU$7,保育単価表,55,0)),ROUNDDOWN(SUM(AE$32:AF$34)*$L$21*VLOOKUP($AU$7,保育単価表,55,0),-1)),0)</f>
        <v>0</v>
      </c>
      <c r="AF37" s="716"/>
    </row>
    <row r="38" spans="1:42" ht="33" customHeight="1">
      <c r="A38" s="533"/>
      <c r="B38" s="347"/>
      <c r="C38" s="719" t="s">
        <v>474</v>
      </c>
      <c r="D38" s="720"/>
      <c r="E38" s="720"/>
      <c r="F38" s="720"/>
      <c r="G38" s="720"/>
      <c r="H38" s="720"/>
      <c r="I38" s="720"/>
      <c r="J38" s="721"/>
      <c r="K38" s="722">
        <f>K37</f>
        <v>0</v>
      </c>
      <c r="L38" s="723"/>
      <c r="M38" s="703">
        <f>-IF($K38="○",IF(SUM(M$32:N$34)*$Q$21*VLOOKUP($AU$7,保育単価表,55,0)&lt;10,INT(SUM(M$32:N$34)*$Q$21*VLOOKUP($AU$7,保育単価表,55,0)),ROUNDDOWN(SUM(M$32:N$34)*$Q$21*VLOOKUP($AU$7,保育単価表,55,0),-1)),0)</f>
        <v>0</v>
      </c>
      <c r="N38" s="704"/>
      <c r="O38" s="704">
        <f>-IF($K38="○",IF(SUM(O$32:P$34)*$Q$21*VLOOKUP($AU$7,保育単価表,55,0)&lt;10,INT(SUM(O$32:P$34)*$Q$21*VLOOKUP($AU$7,保育単価表,55,0)),ROUNDDOWN(SUM(O$32:P$34)*$Q$21*VLOOKUP($AU$7,保育単価表,55,0),-1)),0)</f>
        <v>0</v>
      </c>
      <c r="P38" s="714"/>
      <c r="Q38" s="715">
        <f>-IF($K38="○",IF(SUM(Q$32:R$34)*$Q$21*VLOOKUP($AU$7,保育単価表,55,0)&lt;10,INT(SUM(Q$32:R$34)*$Q$21*VLOOKUP($AU$7,保育単価表,55,0)),ROUNDDOWN(SUM(Q$32:R$34)*$Q$21*VLOOKUP($AU$7,保育単価表,55,0),-1)),0)</f>
        <v>0</v>
      </c>
      <c r="R38" s="704"/>
      <c r="S38" s="704">
        <f>-IF($K38="○",IF(SUM(S$32:T$34)*$Q$21*VLOOKUP($AU$7,保育単価表,55,0)&lt;10,INT(SUM(S$32:T$34)*$Q$21*VLOOKUP($AU$7,保育単価表,55,0)),ROUNDDOWN(SUM(S$32:T$34)*$Q$21*VLOOKUP($AU$7,保育単価表,55,0),-1)),0)</f>
        <v>0</v>
      </c>
      <c r="T38" s="714"/>
      <c r="U38" s="715">
        <f>-IF($K38="○",IF(SUM(U$32:V$34)*$Q$21*VLOOKUP($AU$7,保育単価表,55,0)&lt;10,INT(SUM(U$32:V$34)*$Q$21*VLOOKUP($AU$7,保育単価表,55,0)),ROUNDDOWN(SUM(U$32:V$34)*$Q$21*VLOOKUP($AU$7,保育単価表,55,0),-1)),0)</f>
        <v>0</v>
      </c>
      <c r="V38" s="704"/>
      <c r="W38" s="704">
        <f>-IF($K38="○",IF(SUM(W$32:X$34)*$Q$21*VLOOKUP($AU$7,保育単価表,55,0)&lt;10,INT(SUM(W$32:X$34)*$Q$21*VLOOKUP($AU$7,保育単価表,55,0)),ROUNDDOWN(SUM(W$32:X$34)*$Q$21*VLOOKUP($AU$7,保育単価表,55,0),-1)),0)</f>
        <v>0</v>
      </c>
      <c r="X38" s="714"/>
      <c r="Y38" s="715">
        <f>-IF($K38="○",IF(SUM(Y$32:Z$34)*$Q$21*VLOOKUP($AU$7,保育単価表,55,0)&lt;10,INT(SUM(Y$32:Z$34)*$Q$21*VLOOKUP($AU$7,保育単価表,55,0)),ROUNDDOWN(SUM(Y$32:Z$34)*$Q$21*VLOOKUP($AU$7,保育単価表,55,0),-1)),0)</f>
        <v>0</v>
      </c>
      <c r="Z38" s="704"/>
      <c r="AA38" s="704">
        <f>-IF($K38="○",IF(SUM(AA$32:AB$34)*$Q$21*VLOOKUP($AU$7,保育単価表,55,0)&lt;10,INT(SUM(AA$32:AB$34)*$Q$21*VLOOKUP($AU$7,保育単価表,55,0)),ROUNDDOWN(SUM(AA$32:AB$34)*$Q$21*VLOOKUP($AU$7,保育単価表,55,0),-1)),0)</f>
        <v>0</v>
      </c>
      <c r="AB38" s="714"/>
      <c r="AC38" s="715">
        <f>-IF($K38="○",IF(SUM(AC$32:AD$34)*$Q$21*VLOOKUP($AU$7,保育単価表,55,0)&lt;10,INT(SUM(AC$32:AD$34)*$Q$21*VLOOKUP($AU$7,保育単価表,55,0)),ROUNDDOWN(SUM(AC$32:AD$34)*$Q$21*VLOOKUP($AU$7,保育単価表,55,0),-1)),0)</f>
        <v>0</v>
      </c>
      <c r="AD38" s="704"/>
      <c r="AE38" s="704">
        <f>-IF($K38="○",IF(SUM(AE$32:AF$34)*$Q$21*VLOOKUP($AU$7,保育単価表,55,0)&lt;10,INT(SUM(AE$32:AF$34)*$Q$21*VLOOKUP($AU$7,保育単価表,55,0)),ROUNDDOWN(SUM(AE$32:AF$34)*$Q$21*VLOOKUP($AU$7,保育単価表,55,0),-1)),0)</f>
        <v>0</v>
      </c>
      <c r="AF38" s="716"/>
    </row>
    <row r="39" spans="1:42" ht="42" customHeight="1">
      <c r="A39" s="533"/>
      <c r="B39" s="347"/>
      <c r="C39" s="724" t="s">
        <v>220</v>
      </c>
      <c r="D39" s="725"/>
      <c r="E39" s="725"/>
      <c r="F39" s="725"/>
      <c r="G39" s="725"/>
      <c r="H39" s="725"/>
      <c r="I39" s="725"/>
      <c r="J39" s="726"/>
      <c r="K39" s="356"/>
      <c r="L39" s="357"/>
      <c r="M39" s="703">
        <f>-IF($K39="○",VLOOKUP($AU$7,保育単価表,57,0),0)</f>
        <v>0</v>
      </c>
      <c r="N39" s="704"/>
      <c r="O39" s="704">
        <f>-IF($K39="○",VLOOKUP($AU$7,保育単価表,57,0),0)</f>
        <v>0</v>
      </c>
      <c r="P39" s="714"/>
      <c r="Q39" s="715">
        <f>-IF($K39="○",VLOOKUP($AU$7,保育単価表,57,0),0)</f>
        <v>0</v>
      </c>
      <c r="R39" s="704"/>
      <c r="S39" s="704">
        <f>-IF($K39="○",VLOOKUP($AU$7,保育単価表,57,0),0)</f>
        <v>0</v>
      </c>
      <c r="T39" s="714"/>
      <c r="U39" s="715">
        <f>-IF($K39="○",VLOOKUP($AU$7,保育単価表,57,0),0)</f>
        <v>0</v>
      </c>
      <c r="V39" s="704"/>
      <c r="W39" s="704">
        <f>-IF($K39="○",VLOOKUP($AU$7,保育単価表,57,0),0)</f>
        <v>0</v>
      </c>
      <c r="X39" s="716"/>
      <c r="Y39" s="703">
        <f>-IF($K39="○",VLOOKUP($AU$7,保育単価表,57,0),0)</f>
        <v>0</v>
      </c>
      <c r="Z39" s="704"/>
      <c r="AA39" s="704">
        <f>-IF($K39="○",VLOOKUP($AU$7,保育単価表,57,0),0)</f>
        <v>0</v>
      </c>
      <c r="AB39" s="716"/>
      <c r="AC39" s="703">
        <f>-IF($K39="○",VLOOKUP($AU$7,保育単価表,57,0),0)</f>
        <v>0</v>
      </c>
      <c r="AD39" s="704"/>
      <c r="AE39" s="704">
        <f>-IF($K39="○",VLOOKUP($AU$7,保育単価表,57,0),0)</f>
        <v>0</v>
      </c>
      <c r="AF39" s="716"/>
    </row>
    <row r="40" spans="1:42" ht="33" customHeight="1">
      <c r="A40" s="533"/>
      <c r="B40" s="347"/>
      <c r="C40" s="727" t="s">
        <v>40</v>
      </c>
      <c r="D40" s="727"/>
      <c r="E40" s="727"/>
      <c r="F40" s="727"/>
      <c r="G40" s="727"/>
      <c r="H40" s="727"/>
      <c r="I40" s="727"/>
      <c r="J40" s="727"/>
      <c r="K40" s="728">
        <f>'積算表（教育）'!K41:L41</f>
        <v>0</v>
      </c>
      <c r="L40" s="729"/>
      <c r="M40" s="704">
        <f>-IF($K40&gt;0,VLOOKUP($AU$7,保育単価表,59,0)*$K$40,0)</f>
        <v>0</v>
      </c>
      <c r="N40" s="714"/>
      <c r="O40" s="704">
        <f>-IF($K40&gt;0,VLOOKUP($AU$7,保育単価表,59,0)*$K$40,0)</f>
        <v>0</v>
      </c>
      <c r="P40" s="714"/>
      <c r="Q40" s="715">
        <f>-IF($K40&gt;0,VLOOKUP($AU$7,保育単価表,59,0)*$K$40,0)</f>
        <v>0</v>
      </c>
      <c r="R40" s="714"/>
      <c r="S40" s="704">
        <f>-IF($K40&gt;0,VLOOKUP($AU$7,保育単価表,59,0)*$K$40,0)</f>
        <v>0</v>
      </c>
      <c r="T40" s="714"/>
      <c r="U40" s="715">
        <f>-IF($K40&gt;0,VLOOKUP($AU$7,保育単価表,59,0)*$K$40,0)</f>
        <v>0</v>
      </c>
      <c r="V40" s="714"/>
      <c r="W40" s="704">
        <f>-IF($K40&gt;0,VLOOKUP($AU$7,保育単価表,59,0)*$K$40,0)</f>
        <v>0</v>
      </c>
      <c r="X40" s="714"/>
      <c r="Y40" s="715">
        <f>-IF($K40&gt;0,VLOOKUP($AU$7,保育単価表,59,0)*$K$40,0)</f>
        <v>0</v>
      </c>
      <c r="Z40" s="704"/>
      <c r="AA40" s="704">
        <f>-IF($K40&gt;0,VLOOKUP($AU$7,保育単価表,59,0)*$K$40,0)</f>
        <v>0</v>
      </c>
      <c r="AB40" s="716"/>
      <c r="AC40" s="703">
        <f>-IF($K40&gt;0,VLOOKUP($AU$7,保育単価表,59,0)*$K$40,0)</f>
        <v>0</v>
      </c>
      <c r="AD40" s="714"/>
      <c r="AE40" s="704">
        <f>-IF($K40&gt;0,VLOOKUP($AU$7,保育単価表,59,0)*$K$40,0)</f>
        <v>0</v>
      </c>
      <c r="AF40" s="716"/>
    </row>
    <row r="41" spans="1:42" ht="28.5" customHeight="1">
      <c r="A41" s="533"/>
      <c r="B41" s="347"/>
      <c r="C41" s="376" t="s">
        <v>221</v>
      </c>
      <c r="D41" s="377"/>
      <c r="E41" s="377"/>
      <c r="F41" s="377"/>
      <c r="G41" s="377"/>
      <c r="H41" s="377"/>
      <c r="I41" s="377"/>
      <c r="J41" s="378"/>
      <c r="K41" s="356"/>
      <c r="L41" s="357"/>
      <c r="M41" s="703">
        <f>-IF($K41&gt;0,VLOOKUP($AU$7,保育単価表,61,0)*$K$41,0)</f>
        <v>0</v>
      </c>
      <c r="N41" s="704"/>
      <c r="O41" s="704">
        <f>-IF($K41&gt;0,VLOOKUP($AU$7,保育単価表,61,0)*$K$41,0)</f>
        <v>0</v>
      </c>
      <c r="P41" s="714"/>
      <c r="Q41" s="715">
        <f>-IF($K41&gt;0,VLOOKUP($AU$7,保育単価表,61,0)*$K$41,0)</f>
        <v>0</v>
      </c>
      <c r="R41" s="704"/>
      <c r="S41" s="704">
        <f>-IF($K41&gt;0,VLOOKUP($AU$7,保育単価表,61,0)*$K$41,0)</f>
        <v>0</v>
      </c>
      <c r="T41" s="714"/>
      <c r="U41" s="715">
        <f>-IF($K41&gt;0,VLOOKUP($AU$7,保育単価表,61,0)*$K$41,0)</f>
        <v>0</v>
      </c>
      <c r="V41" s="704"/>
      <c r="W41" s="704">
        <f>-IF($K41&gt;0,VLOOKUP($AU$7,保育単価表,61,0)*$K$41,0)</f>
        <v>0</v>
      </c>
      <c r="X41" s="714"/>
      <c r="Y41" s="715">
        <f>-IF($K41&gt;0,VLOOKUP($AU$7,保育単価表,61,0)*$K$41,0)</f>
        <v>0</v>
      </c>
      <c r="Z41" s="704"/>
      <c r="AA41" s="704">
        <f>-IF($K41&gt;0,VLOOKUP($AU$7,保育単価表,61,0)*$K$41,0)</f>
        <v>0</v>
      </c>
      <c r="AB41" s="714"/>
      <c r="AC41" s="715">
        <f>-IF($K41&gt;0,VLOOKUP($AU$7,保育単価表,61,0)*$K$41,0)</f>
        <v>0</v>
      </c>
      <c r="AD41" s="704"/>
      <c r="AE41" s="704">
        <f>-IF($K41&gt;0,VLOOKUP($AU$7,保育単価表,61,0)*$K$41,0)</f>
        <v>0</v>
      </c>
      <c r="AF41" s="714"/>
    </row>
    <row r="42" spans="1:42" ht="28.5" customHeight="1">
      <c r="A42" s="533"/>
      <c r="B42" s="347"/>
      <c r="C42" s="376" t="s">
        <v>222</v>
      </c>
      <c r="D42" s="377"/>
      <c r="E42" s="377"/>
      <c r="F42" s="377"/>
      <c r="G42" s="377"/>
      <c r="H42" s="377"/>
      <c r="I42" s="377"/>
      <c r="J42" s="378"/>
      <c r="K42" s="722">
        <f>'積算表（教育）'!K43:L43</f>
        <v>0</v>
      </c>
      <c r="L42" s="723"/>
      <c r="M42" s="703">
        <f>IF($K42="○",VLOOKUP($AU$4,保育単価表,65,0),0)</f>
        <v>0</v>
      </c>
      <c r="N42" s="704"/>
      <c r="O42" s="704">
        <f>IF($K42="○",VLOOKUP($AU$4,保育単価表,65,0),0)</f>
        <v>0</v>
      </c>
      <c r="P42" s="714"/>
      <c r="Q42" s="715">
        <f>IF($K42="○",VLOOKUP($AU$4,保育単価表,65,0),0)</f>
        <v>0</v>
      </c>
      <c r="R42" s="704"/>
      <c r="S42" s="704">
        <f>IF($K42="○",VLOOKUP($AU$4,保育単価表,65,0),0)</f>
        <v>0</v>
      </c>
      <c r="T42" s="714"/>
      <c r="U42" s="715">
        <f>IF($K42="○",VLOOKUP($AU$4,保育単価表,65,0),0)</f>
        <v>0</v>
      </c>
      <c r="V42" s="704"/>
      <c r="W42" s="704">
        <f>IF($K42="○",VLOOKUP($AU$4,保育単価表,65,0),0)</f>
        <v>0</v>
      </c>
      <c r="X42" s="716"/>
      <c r="Y42" s="703">
        <f>IF($K42="○",VLOOKUP($AU$4,保育単価表,65,0),0)</f>
        <v>0</v>
      </c>
      <c r="Z42" s="704"/>
      <c r="AA42" s="704">
        <f>IF($K42="○",VLOOKUP($AU$4,保育単価表,65,0),0)</f>
        <v>0</v>
      </c>
      <c r="AB42" s="716"/>
      <c r="AC42" s="703">
        <f>IF($K42="○",VLOOKUP($AU$4,保育単価表,65,0),0)</f>
        <v>0</v>
      </c>
      <c r="AD42" s="704"/>
      <c r="AE42" s="704">
        <f>IF($K42="○",VLOOKUP($AU$4,保育単価表,65,0),0)</f>
        <v>0</v>
      </c>
      <c r="AF42" s="716"/>
    </row>
    <row r="43" spans="1:42" ht="17.25" thickBot="1">
      <c r="A43" s="533"/>
      <c r="B43" s="347"/>
      <c r="C43" s="771" t="s">
        <v>41</v>
      </c>
      <c r="D43" s="771"/>
      <c r="E43" s="771"/>
      <c r="F43" s="771"/>
      <c r="G43" s="771"/>
      <c r="H43" s="771"/>
      <c r="I43" s="771"/>
      <c r="J43" s="771"/>
      <c r="K43" s="772" t="s">
        <v>42</v>
      </c>
      <c r="L43" s="773"/>
      <c r="M43" s="705"/>
      <c r="N43" s="706"/>
      <c r="O43" s="706"/>
      <c r="P43" s="707"/>
      <c r="Q43" s="708"/>
      <c r="R43" s="706"/>
      <c r="S43" s="706"/>
      <c r="T43" s="707"/>
      <c r="U43" s="708"/>
      <c r="V43" s="706"/>
      <c r="W43" s="706"/>
      <c r="X43" s="709"/>
      <c r="Y43" s="705"/>
      <c r="Z43" s="706"/>
      <c r="AA43" s="706"/>
      <c r="AB43" s="709"/>
      <c r="AC43" s="705"/>
      <c r="AD43" s="706"/>
      <c r="AE43" s="706"/>
      <c r="AF43" s="709"/>
    </row>
    <row r="44" spans="1:42" ht="17.25" thickTop="1">
      <c r="A44" s="533"/>
      <c r="B44" s="347"/>
      <c r="C44" s="774" t="s">
        <v>477</v>
      </c>
      <c r="D44" s="775"/>
      <c r="E44" s="775"/>
      <c r="F44" s="775"/>
      <c r="G44" s="775"/>
      <c r="H44" s="775"/>
      <c r="I44" s="775"/>
      <c r="J44" s="775"/>
      <c r="K44" s="775"/>
      <c r="L44" s="775"/>
      <c r="M44" s="718">
        <f>M36+M39+M40+M41+M42</f>
        <v>0</v>
      </c>
      <c r="N44" s="711"/>
      <c r="O44" s="711">
        <f t="shared" ref="O44" si="0">O36+O39+O40+O41+O42</f>
        <v>0</v>
      </c>
      <c r="P44" s="717"/>
      <c r="Q44" s="718">
        <f t="shared" ref="Q44" si="1">Q36+Q39+Q40+Q41+Q42</f>
        <v>0</v>
      </c>
      <c r="R44" s="711"/>
      <c r="S44" s="711">
        <f t="shared" ref="S44" si="2">S36+S39+S40+S41+S42</f>
        <v>0</v>
      </c>
      <c r="T44" s="717"/>
      <c r="U44" s="718">
        <f t="shared" ref="U44" si="3">U36+U39+U40+U41+U42</f>
        <v>0</v>
      </c>
      <c r="V44" s="711"/>
      <c r="W44" s="711">
        <f t="shared" ref="W44" si="4">W36+W39+W40+W41+W42</f>
        <v>0</v>
      </c>
      <c r="X44" s="712"/>
      <c r="Y44" s="710">
        <f t="shared" ref="Y44" si="5">Y36+Y39+Y40+Y41+Y42</f>
        <v>0</v>
      </c>
      <c r="Z44" s="711"/>
      <c r="AA44" s="711">
        <f t="shared" ref="AA44" si="6">AA36+AA39+AA40+AA41+AA42</f>
        <v>0</v>
      </c>
      <c r="AB44" s="712"/>
      <c r="AC44" s="710">
        <f t="shared" ref="AC44" si="7">AC36+AC39+AC40+AC41+AC42</f>
        <v>0</v>
      </c>
      <c r="AD44" s="711"/>
      <c r="AE44" s="711">
        <f t="shared" ref="AE44" si="8">AE36+AE39+AE40+AE41+AE42</f>
        <v>0</v>
      </c>
      <c r="AF44" s="712"/>
    </row>
    <row r="45" spans="1:42" ht="16.5">
      <c r="A45" s="533"/>
      <c r="B45" s="347"/>
      <c r="C45" s="776" t="s">
        <v>476</v>
      </c>
      <c r="D45" s="777"/>
      <c r="E45" s="777"/>
      <c r="F45" s="777"/>
      <c r="G45" s="777"/>
      <c r="H45" s="777"/>
      <c r="I45" s="777"/>
      <c r="J45" s="777"/>
      <c r="K45" s="777"/>
      <c r="L45" s="778"/>
      <c r="M45" s="715">
        <f>M37</f>
        <v>0</v>
      </c>
      <c r="N45" s="704"/>
      <c r="O45" s="704">
        <f t="shared" ref="O45" si="9">O37</f>
        <v>0</v>
      </c>
      <c r="P45" s="714"/>
      <c r="Q45" s="715">
        <f t="shared" ref="Q45" si="10">Q37</f>
        <v>0</v>
      </c>
      <c r="R45" s="704"/>
      <c r="S45" s="704">
        <f t="shared" ref="S45" si="11">S37</f>
        <v>0</v>
      </c>
      <c r="T45" s="714"/>
      <c r="U45" s="715">
        <f t="shared" ref="U45" si="12">U37</f>
        <v>0</v>
      </c>
      <c r="V45" s="704"/>
      <c r="W45" s="704">
        <f t="shared" ref="W45" si="13">W37</f>
        <v>0</v>
      </c>
      <c r="X45" s="716"/>
      <c r="Y45" s="703">
        <f t="shared" ref="Y45" si="14">Y37</f>
        <v>0</v>
      </c>
      <c r="Z45" s="704"/>
      <c r="AA45" s="704">
        <f t="shared" ref="AA45" si="15">AA37</f>
        <v>0</v>
      </c>
      <c r="AB45" s="716"/>
      <c r="AC45" s="703">
        <f t="shared" ref="AC45" si="16">AC37</f>
        <v>0</v>
      </c>
      <c r="AD45" s="704"/>
      <c r="AE45" s="704">
        <f t="shared" ref="AE45" si="17">AE37</f>
        <v>0</v>
      </c>
      <c r="AF45" s="716"/>
    </row>
    <row r="46" spans="1:42" ht="17.25" thickBot="1">
      <c r="A46" s="533"/>
      <c r="B46" s="348"/>
      <c r="C46" s="423" t="s">
        <v>475</v>
      </c>
      <c r="D46" s="424"/>
      <c r="E46" s="424"/>
      <c r="F46" s="424"/>
      <c r="G46" s="424"/>
      <c r="H46" s="424"/>
      <c r="I46" s="424"/>
      <c r="J46" s="424"/>
      <c r="K46" s="424"/>
      <c r="L46" s="424"/>
      <c r="M46" s="701">
        <f>M38</f>
        <v>0</v>
      </c>
      <c r="N46" s="699"/>
      <c r="O46" s="699">
        <f t="shared" ref="O46" si="18">O38</f>
        <v>0</v>
      </c>
      <c r="P46" s="702"/>
      <c r="Q46" s="701">
        <f t="shared" ref="Q46" si="19">Q38</f>
        <v>0</v>
      </c>
      <c r="R46" s="699"/>
      <c r="S46" s="699">
        <f t="shared" ref="S46" si="20">S38</f>
        <v>0</v>
      </c>
      <c r="T46" s="702"/>
      <c r="U46" s="701">
        <f t="shared" ref="U46" si="21">U38</f>
        <v>0</v>
      </c>
      <c r="V46" s="699"/>
      <c r="W46" s="699">
        <f t="shared" ref="W46" si="22">W38</f>
        <v>0</v>
      </c>
      <c r="X46" s="700"/>
      <c r="Y46" s="713">
        <f t="shared" ref="Y46" si="23">Y38</f>
        <v>0</v>
      </c>
      <c r="Z46" s="699"/>
      <c r="AA46" s="699">
        <f t="shared" ref="AA46" si="24">AA38</f>
        <v>0</v>
      </c>
      <c r="AB46" s="700"/>
      <c r="AC46" s="713">
        <f t="shared" ref="AC46" si="25">AC38</f>
        <v>0</v>
      </c>
      <c r="AD46" s="699"/>
      <c r="AE46" s="699">
        <f t="shared" ref="AE46" si="26">AE38</f>
        <v>0</v>
      </c>
      <c r="AF46" s="700"/>
    </row>
    <row r="47" spans="1:42" ht="31.5" customHeight="1" thickBot="1">
      <c r="A47" s="533"/>
      <c r="B47" s="791" t="s">
        <v>44</v>
      </c>
      <c r="C47" s="245" t="s">
        <v>171</v>
      </c>
      <c r="D47" s="246"/>
      <c r="E47" s="246"/>
      <c r="F47" s="246"/>
      <c r="G47" s="247"/>
      <c r="H47" s="246"/>
      <c r="I47" s="246"/>
      <c r="J47" s="248"/>
      <c r="K47" s="766"/>
      <c r="L47" s="767"/>
      <c r="M47" s="758">
        <f>IF($K47="A",IF(AP47/SUM($M$31:$AF$31)&lt;10,INT(AP47/SUM($M$31:$AF$31)),ROUNDDOWN(AP47/SUM($M$31:$AF$31),-1)),IF($K47="B",IF(AP48/SUM($M$31:$AF$31)&lt;10,INT(AP48/SUM($M$31:$AF$31)),ROUNDDOWN(AP48/SUM($M$31:$AF$31),-1)),0))</f>
        <v>0</v>
      </c>
      <c r="N47" s="758"/>
      <c r="O47" s="758"/>
      <c r="P47" s="758"/>
      <c r="Q47" s="758"/>
      <c r="R47" s="758"/>
      <c r="S47" s="758"/>
      <c r="T47" s="758"/>
      <c r="U47" s="758"/>
      <c r="V47" s="758"/>
      <c r="W47" s="758"/>
      <c r="X47" s="758"/>
      <c r="Y47" s="758"/>
      <c r="Z47" s="758"/>
      <c r="AA47" s="758"/>
      <c r="AB47" s="758"/>
      <c r="AC47" s="758"/>
      <c r="AD47" s="758"/>
      <c r="AE47" s="758"/>
      <c r="AF47" s="759"/>
      <c r="AN47" s="256" t="s">
        <v>489</v>
      </c>
      <c r="AO47" s="256" t="s">
        <v>490</v>
      </c>
      <c r="AP47" s="256">
        <v>240</v>
      </c>
    </row>
    <row r="48" spans="1:42" ht="17.25" thickTop="1">
      <c r="A48" s="533"/>
      <c r="B48" s="791"/>
      <c r="C48" s="19"/>
      <c r="D48" s="19"/>
      <c r="E48" s="19"/>
      <c r="F48" s="19"/>
      <c r="G48" s="37"/>
      <c r="H48" s="19"/>
      <c r="I48" s="19"/>
      <c r="J48" s="19"/>
      <c r="K48" s="354" t="s">
        <v>47</v>
      </c>
      <c r="L48" s="355"/>
      <c r="M48" s="386">
        <f>M47</f>
        <v>0</v>
      </c>
      <c r="N48" s="387"/>
      <c r="O48" s="387"/>
      <c r="P48" s="387"/>
      <c r="Q48" s="387"/>
      <c r="R48" s="387"/>
      <c r="S48" s="387"/>
      <c r="T48" s="387"/>
      <c r="U48" s="387"/>
      <c r="V48" s="387"/>
      <c r="W48" s="387"/>
      <c r="X48" s="387"/>
      <c r="Y48" s="387"/>
      <c r="Z48" s="387"/>
      <c r="AA48" s="387"/>
      <c r="AB48" s="387"/>
      <c r="AC48" s="387"/>
      <c r="AD48" s="387"/>
      <c r="AE48" s="387"/>
      <c r="AF48" s="388"/>
      <c r="AO48" s="256" t="s">
        <v>491</v>
      </c>
      <c r="AP48" s="256">
        <v>160</v>
      </c>
    </row>
    <row r="49" spans="1:41" ht="17.25">
      <c r="A49" s="339" t="s">
        <v>478</v>
      </c>
      <c r="B49" s="340"/>
      <c r="C49" s="340"/>
      <c r="D49" s="340"/>
      <c r="E49" s="340"/>
      <c r="F49" s="340"/>
      <c r="G49" s="340"/>
      <c r="H49" s="340"/>
      <c r="I49" s="340"/>
      <c r="J49" s="340"/>
      <c r="K49" s="340"/>
      <c r="L49" s="38" t="s">
        <v>260</v>
      </c>
      <c r="M49" s="344">
        <f>M35+M44+$M$48</f>
        <v>0</v>
      </c>
      <c r="N49" s="345"/>
      <c r="O49" s="344">
        <f t="shared" ref="O49" si="27">O35+O44+$M$48</f>
        <v>0</v>
      </c>
      <c r="P49" s="345"/>
      <c r="Q49" s="344">
        <f t="shared" ref="Q49" si="28">Q35+Q44+$M$48</f>
        <v>0</v>
      </c>
      <c r="R49" s="345"/>
      <c r="S49" s="344">
        <f t="shared" ref="S49" si="29">S35+S44+$M$48</f>
        <v>0</v>
      </c>
      <c r="T49" s="345"/>
      <c r="U49" s="344">
        <f t="shared" ref="U49" si="30">U35+U44+$M$48</f>
        <v>0</v>
      </c>
      <c r="V49" s="345"/>
      <c r="W49" s="344">
        <f t="shared" ref="W49" si="31">W35+W44+$M$48</f>
        <v>0</v>
      </c>
      <c r="X49" s="345"/>
      <c r="Y49" s="344">
        <f t="shared" ref="Y49" si="32">Y35+Y44+$M$48</f>
        <v>0</v>
      </c>
      <c r="Z49" s="345"/>
      <c r="AA49" s="344">
        <f t="shared" ref="AA49" si="33">AA35+AA44+$M$48</f>
        <v>0</v>
      </c>
      <c r="AB49" s="345"/>
      <c r="AC49" s="344">
        <f t="shared" ref="AC49" si="34">AC35+AC44+$M$48</f>
        <v>0</v>
      </c>
      <c r="AD49" s="345"/>
      <c r="AE49" s="344">
        <f>AE35+AE44+$M$48</f>
        <v>0</v>
      </c>
      <c r="AF49" s="346"/>
    </row>
    <row r="50" spans="1:41" ht="17.25">
      <c r="A50" s="333" t="s">
        <v>50</v>
      </c>
      <c r="B50" s="334"/>
      <c r="C50" s="334"/>
      <c r="D50" s="334"/>
      <c r="E50" s="334"/>
      <c r="F50" s="334"/>
      <c r="G50" s="334"/>
      <c r="H50" s="334"/>
      <c r="I50" s="334"/>
      <c r="J50" s="334"/>
      <c r="K50" s="334"/>
      <c r="L50" s="335"/>
      <c r="M50" s="344">
        <f>M49*M31</f>
        <v>0</v>
      </c>
      <c r="N50" s="345"/>
      <c r="O50" s="344">
        <f t="shared" ref="O50" si="35">O49*O31</f>
        <v>0</v>
      </c>
      <c r="P50" s="345"/>
      <c r="Q50" s="344">
        <f t="shared" ref="Q50" si="36">Q49*Q31</f>
        <v>0</v>
      </c>
      <c r="R50" s="345"/>
      <c r="S50" s="344">
        <f t="shared" ref="S50" si="37">S49*S31</f>
        <v>0</v>
      </c>
      <c r="T50" s="345"/>
      <c r="U50" s="344">
        <f t="shared" ref="U50" si="38">U49*U31</f>
        <v>0</v>
      </c>
      <c r="V50" s="345"/>
      <c r="W50" s="344">
        <f t="shared" ref="W50" si="39">W49*W31</f>
        <v>0</v>
      </c>
      <c r="X50" s="345"/>
      <c r="Y50" s="344">
        <f>Y49*Y31</f>
        <v>0</v>
      </c>
      <c r="Z50" s="345"/>
      <c r="AA50" s="344">
        <f t="shared" ref="AA50" si="40">AA49*AA31</f>
        <v>0</v>
      </c>
      <c r="AB50" s="345"/>
      <c r="AC50" s="344">
        <f t="shared" ref="AC50" si="41">AC49*AC31</f>
        <v>0</v>
      </c>
      <c r="AD50" s="345"/>
      <c r="AE50" s="344">
        <f t="shared" ref="AE50" si="42">AE49*AE31</f>
        <v>0</v>
      </c>
      <c r="AF50" s="346"/>
    </row>
    <row r="51" spans="1:41" ht="17.25">
      <c r="A51" s="327" t="s">
        <v>51</v>
      </c>
      <c r="B51" s="328"/>
      <c r="C51" s="328"/>
      <c r="D51" s="328"/>
      <c r="E51" s="328"/>
      <c r="F51" s="328"/>
      <c r="G51" s="328"/>
      <c r="H51" s="328"/>
      <c r="I51" s="328"/>
      <c r="J51" s="328"/>
      <c r="K51" s="328"/>
      <c r="L51" s="329"/>
      <c r="M51" s="330">
        <f>M52+M53</f>
        <v>0</v>
      </c>
      <c r="N51" s="331"/>
      <c r="O51" s="331"/>
      <c r="P51" s="331"/>
      <c r="Q51" s="331"/>
      <c r="R51" s="331"/>
      <c r="S51" s="331"/>
      <c r="T51" s="331"/>
      <c r="U51" s="331"/>
      <c r="V51" s="331"/>
      <c r="W51" s="331"/>
      <c r="X51" s="331"/>
      <c r="Y51" s="331"/>
      <c r="Z51" s="331"/>
      <c r="AA51" s="331"/>
      <c r="AB51" s="331"/>
      <c r="AC51" s="331"/>
      <c r="AD51" s="331"/>
      <c r="AE51" s="331"/>
      <c r="AF51" s="332"/>
    </row>
    <row r="52" spans="1:41" ht="17.25">
      <c r="A52" s="39"/>
      <c r="B52" s="333" t="s">
        <v>52</v>
      </c>
      <c r="C52" s="334"/>
      <c r="D52" s="334"/>
      <c r="E52" s="334"/>
      <c r="F52" s="334"/>
      <c r="G52" s="334"/>
      <c r="H52" s="334"/>
      <c r="I52" s="334"/>
      <c r="J52" s="334"/>
      <c r="K52" s="334"/>
      <c r="L52" s="335"/>
      <c r="M52" s="336">
        <f>SUM(M50:AF50)*L21*G21+SUMPRODUCT(M31:AF31,M45:AF45)*G21</f>
        <v>0</v>
      </c>
      <c r="N52" s="337"/>
      <c r="O52" s="337"/>
      <c r="P52" s="337"/>
      <c r="Q52" s="337"/>
      <c r="R52" s="337"/>
      <c r="S52" s="337"/>
      <c r="T52" s="337"/>
      <c r="U52" s="337"/>
      <c r="V52" s="337"/>
      <c r="W52" s="337"/>
      <c r="X52" s="337"/>
      <c r="Y52" s="337"/>
      <c r="Z52" s="337"/>
      <c r="AA52" s="337"/>
      <c r="AB52" s="337"/>
      <c r="AC52" s="337"/>
      <c r="AD52" s="337"/>
      <c r="AE52" s="337"/>
      <c r="AF52" s="338"/>
    </row>
    <row r="53" spans="1:41" ht="17.25">
      <c r="A53" s="40"/>
      <c r="B53" s="333" t="s">
        <v>53</v>
      </c>
      <c r="C53" s="334"/>
      <c r="D53" s="334"/>
      <c r="E53" s="334"/>
      <c r="F53" s="334"/>
      <c r="G53" s="334"/>
      <c r="H53" s="334"/>
      <c r="I53" s="334"/>
      <c r="J53" s="334"/>
      <c r="K53" s="334"/>
      <c r="L53" s="335"/>
      <c r="M53" s="336">
        <f>SUM(M50:AF50)*G21*Q21+SUMPRODUCT(M31:AF31,M46:AF46)*G21</f>
        <v>0</v>
      </c>
      <c r="N53" s="337"/>
      <c r="O53" s="337"/>
      <c r="P53" s="337"/>
      <c r="Q53" s="337"/>
      <c r="R53" s="337"/>
      <c r="S53" s="337"/>
      <c r="T53" s="337"/>
      <c r="U53" s="337"/>
      <c r="V53" s="337"/>
      <c r="W53" s="337"/>
      <c r="X53" s="337"/>
      <c r="Y53" s="337"/>
      <c r="Z53" s="337"/>
      <c r="AA53" s="337"/>
      <c r="AB53" s="337"/>
      <c r="AC53" s="337"/>
      <c r="AD53" s="337"/>
      <c r="AE53" s="337"/>
      <c r="AF53" s="338"/>
    </row>
    <row r="54" spans="1:41" ht="26.25" customHeight="1" thickBot="1">
      <c r="A54" s="250"/>
      <c r="B54" s="250"/>
      <c r="C54" s="250"/>
      <c r="D54" s="250"/>
      <c r="E54" s="250"/>
      <c r="F54" s="250"/>
      <c r="G54" s="250"/>
      <c r="H54" s="250"/>
      <c r="I54" s="250"/>
      <c r="J54" s="250"/>
      <c r="K54" s="250"/>
      <c r="L54" s="250"/>
      <c r="M54" s="255"/>
      <c r="N54" s="255"/>
      <c r="O54" s="255"/>
      <c r="P54" s="255"/>
      <c r="Q54" s="255"/>
      <c r="R54" s="768">
        <f>AC1</f>
        <v>0</v>
      </c>
      <c r="S54" s="769"/>
      <c r="T54" s="769"/>
      <c r="U54" s="277" t="s">
        <v>500</v>
      </c>
      <c r="V54" s="768">
        <f>V4</f>
        <v>0</v>
      </c>
      <c r="W54" s="770"/>
      <c r="X54" s="770"/>
      <c r="Y54" s="770"/>
      <c r="Z54" s="770"/>
      <c r="AA54" s="770"/>
      <c r="AB54" s="770"/>
      <c r="AC54" s="770"/>
      <c r="AD54" s="770"/>
      <c r="AE54" s="770"/>
      <c r="AF54" s="770"/>
    </row>
    <row r="55" spans="1:41" ht="17.25" thickBot="1">
      <c r="A55" s="764" t="s">
        <v>479</v>
      </c>
      <c r="B55" s="765"/>
      <c r="C55" s="765"/>
      <c r="D55" s="765"/>
      <c r="E55" s="765"/>
      <c r="F55" s="765"/>
      <c r="G55" s="765"/>
      <c r="H55" s="765"/>
      <c r="I55" s="765"/>
      <c r="J55" s="765"/>
      <c r="K55" s="766"/>
      <c r="L55" s="767"/>
      <c r="M55" s="754"/>
      <c r="N55" s="755"/>
      <c r="O55" s="755"/>
      <c r="P55" s="756"/>
      <c r="Q55" s="757">
        <f>IF($K55="○",AO56,0)</f>
        <v>0</v>
      </c>
      <c r="R55" s="758"/>
      <c r="S55" s="758"/>
      <c r="T55" s="759"/>
      <c r="U55" s="757">
        <f>IF($K55="○",AO57,0)</f>
        <v>0</v>
      </c>
      <c r="V55" s="758"/>
      <c r="W55" s="758"/>
      <c r="X55" s="759"/>
      <c r="Y55" s="754"/>
      <c r="Z55" s="755"/>
      <c r="AA55" s="755"/>
      <c r="AB55" s="756"/>
      <c r="AC55" s="757">
        <f>IF($K55="○",AO58,0)</f>
        <v>0</v>
      </c>
      <c r="AD55" s="758"/>
      <c r="AE55" s="758"/>
      <c r="AF55" s="759"/>
      <c r="AN55" s="256" t="s">
        <v>496</v>
      </c>
    </row>
    <row r="56" spans="1:41" ht="17.25" thickTop="1">
      <c r="A56" s="760" t="s">
        <v>480</v>
      </c>
      <c r="B56" s="761"/>
      <c r="C56" s="761"/>
      <c r="D56" s="761"/>
      <c r="E56" s="761"/>
      <c r="F56" s="761"/>
      <c r="G56" s="761"/>
      <c r="H56" s="761"/>
      <c r="I56" s="761"/>
      <c r="J56" s="761"/>
      <c r="K56" s="762" t="s">
        <v>481</v>
      </c>
      <c r="L56" s="763"/>
      <c r="M56" s="384"/>
      <c r="N56" s="383"/>
      <c r="O56" s="383"/>
      <c r="P56" s="385"/>
      <c r="Q56" s="386">
        <f>SUM(Q31:T31)*SUM(Q55:T55)</f>
        <v>0</v>
      </c>
      <c r="R56" s="387"/>
      <c r="S56" s="387"/>
      <c r="T56" s="388"/>
      <c r="U56" s="386">
        <f>SUM(U31:X31)*SUM(U55:X55)</f>
        <v>0</v>
      </c>
      <c r="V56" s="387"/>
      <c r="W56" s="387"/>
      <c r="X56" s="388"/>
      <c r="Y56" s="384"/>
      <c r="Z56" s="383"/>
      <c r="AA56" s="383"/>
      <c r="AB56" s="385"/>
      <c r="AC56" s="386">
        <f>SUM(AC31:AF31)*SUM(AC55:AF55)</f>
        <v>0</v>
      </c>
      <c r="AD56" s="387"/>
      <c r="AE56" s="387"/>
      <c r="AF56" s="388"/>
      <c r="AN56" s="256" t="s">
        <v>497</v>
      </c>
      <c r="AO56" s="256">
        <v>370</v>
      </c>
    </row>
    <row r="57" spans="1:41" ht="16.5">
      <c r="A57" s="257" t="s">
        <v>51</v>
      </c>
      <c r="B57" s="258"/>
      <c r="C57" s="258"/>
      <c r="D57" s="258"/>
      <c r="E57" s="258"/>
      <c r="F57" s="258"/>
      <c r="G57" s="258"/>
      <c r="H57" s="258"/>
      <c r="I57" s="258"/>
      <c r="J57" s="35"/>
      <c r="K57" s="249"/>
      <c r="L57" s="35"/>
      <c r="M57" s="748">
        <f>M58+M59</f>
        <v>0</v>
      </c>
      <c r="N57" s="749"/>
      <c r="O57" s="749"/>
      <c r="P57" s="749"/>
      <c r="Q57" s="749"/>
      <c r="R57" s="749"/>
      <c r="S57" s="749"/>
      <c r="T57" s="749"/>
      <c r="U57" s="749"/>
      <c r="V57" s="749"/>
      <c r="W57" s="749"/>
      <c r="X57" s="749"/>
      <c r="Y57" s="749"/>
      <c r="Z57" s="749"/>
      <c r="AA57" s="749"/>
      <c r="AB57" s="749"/>
      <c r="AC57" s="749"/>
      <c r="AD57" s="749"/>
      <c r="AE57" s="749"/>
      <c r="AF57" s="750"/>
      <c r="AN57" s="256" t="s">
        <v>498</v>
      </c>
      <c r="AO57" s="256">
        <v>140</v>
      </c>
    </row>
    <row r="58" spans="1:41" ht="16.5">
      <c r="A58" s="39"/>
      <c r="B58" s="333" t="s">
        <v>16</v>
      </c>
      <c r="C58" s="334"/>
      <c r="D58" s="334"/>
      <c r="E58" s="334"/>
      <c r="F58" s="334"/>
      <c r="G58" s="334"/>
      <c r="H58" s="334"/>
      <c r="I58" s="334"/>
      <c r="J58" s="334"/>
      <c r="K58" s="334"/>
      <c r="L58" s="335"/>
      <c r="M58" s="751">
        <f>SUM(M56:AF56)*G21*L21</f>
        <v>0</v>
      </c>
      <c r="N58" s="752"/>
      <c r="O58" s="752"/>
      <c r="P58" s="752"/>
      <c r="Q58" s="752"/>
      <c r="R58" s="752"/>
      <c r="S58" s="752"/>
      <c r="T58" s="752"/>
      <c r="U58" s="752"/>
      <c r="V58" s="752"/>
      <c r="W58" s="752"/>
      <c r="X58" s="752"/>
      <c r="Y58" s="752"/>
      <c r="Z58" s="752"/>
      <c r="AA58" s="752"/>
      <c r="AB58" s="752"/>
      <c r="AC58" s="752"/>
      <c r="AD58" s="752"/>
      <c r="AE58" s="752"/>
      <c r="AF58" s="753"/>
      <c r="AN58" s="256" t="s">
        <v>499</v>
      </c>
      <c r="AO58" s="256">
        <v>30</v>
      </c>
    </row>
    <row r="59" spans="1:41" ht="16.5">
      <c r="A59" s="40"/>
      <c r="B59" s="333" t="s">
        <v>55</v>
      </c>
      <c r="C59" s="334"/>
      <c r="D59" s="334"/>
      <c r="E59" s="334"/>
      <c r="F59" s="334"/>
      <c r="G59" s="334"/>
      <c r="H59" s="334"/>
      <c r="I59" s="334"/>
      <c r="J59" s="334"/>
      <c r="K59" s="334"/>
      <c r="L59" s="335"/>
      <c r="M59" s="751">
        <f>SUM(M56:AF56)*G21*Q21</f>
        <v>0</v>
      </c>
      <c r="N59" s="752"/>
      <c r="O59" s="752"/>
      <c r="P59" s="752"/>
      <c r="Q59" s="752"/>
      <c r="R59" s="752"/>
      <c r="S59" s="752"/>
      <c r="T59" s="752"/>
      <c r="U59" s="752"/>
      <c r="V59" s="752"/>
      <c r="W59" s="752"/>
      <c r="X59" s="752"/>
      <c r="Y59" s="752"/>
      <c r="Z59" s="752"/>
      <c r="AA59" s="752"/>
      <c r="AB59" s="752"/>
      <c r="AC59" s="752"/>
      <c r="AD59" s="752"/>
      <c r="AE59" s="752"/>
      <c r="AF59" s="753"/>
    </row>
    <row r="60" spans="1:41" ht="6.75" customHeight="1"/>
  </sheetData>
  <sheetProtection password="9207" sheet="1" objects="1" scenarios="1"/>
  <mergeCells count="295">
    <mergeCell ref="M25:AF25"/>
    <mergeCell ref="O50:P50"/>
    <mergeCell ref="M50:N50"/>
    <mergeCell ref="O49:P49"/>
    <mergeCell ref="M49:N49"/>
    <mergeCell ref="W50:X50"/>
    <mergeCell ref="U50:V50"/>
    <mergeCell ref="W49:X49"/>
    <mergeCell ref="U49:V49"/>
    <mergeCell ref="S50:T50"/>
    <mergeCell ref="Q50:R50"/>
    <mergeCell ref="S49:T49"/>
    <mergeCell ref="Q49:R49"/>
    <mergeCell ref="AE50:AF50"/>
    <mergeCell ref="AE49:AF49"/>
    <mergeCell ref="AC50:AD50"/>
    <mergeCell ref="AC49:AD49"/>
    <mergeCell ref="AA50:AB50"/>
    <mergeCell ref="AA49:AB49"/>
    <mergeCell ref="Y50:Z50"/>
    <mergeCell ref="Y49:Z49"/>
    <mergeCell ref="AE33:AF33"/>
    <mergeCell ref="AE31:AF31"/>
    <mergeCell ref="U32:V32"/>
    <mergeCell ref="R7:U7"/>
    <mergeCell ref="V7:AF7"/>
    <mergeCell ref="S1:T1"/>
    <mergeCell ref="U1:AA1"/>
    <mergeCell ref="AC1:AE1"/>
    <mergeCell ref="G19:K20"/>
    <mergeCell ref="L19:P20"/>
    <mergeCell ref="Q19:U20"/>
    <mergeCell ref="V20:Z20"/>
    <mergeCell ref="B2:K7"/>
    <mergeCell ref="R2:U2"/>
    <mergeCell ref="V2:AF2"/>
    <mergeCell ref="R3:U3"/>
    <mergeCell ref="V3:AF3"/>
    <mergeCell ref="R6:U6"/>
    <mergeCell ref="V6:AF6"/>
    <mergeCell ref="R4:U5"/>
    <mergeCell ref="V4:AF5"/>
    <mergeCell ref="G21:K21"/>
    <mergeCell ref="L21:P21"/>
    <mergeCell ref="Q21:U21"/>
    <mergeCell ref="V21:Z21"/>
    <mergeCell ref="A10:AF10"/>
    <mergeCell ref="A13:AF13"/>
    <mergeCell ref="B16:F16"/>
    <mergeCell ref="G16:K16"/>
    <mergeCell ref="L16:P16"/>
    <mergeCell ref="Q16:U16"/>
    <mergeCell ref="V16:Z16"/>
    <mergeCell ref="AA16:AE16"/>
    <mergeCell ref="Y30:Z30"/>
    <mergeCell ref="AA30:AB30"/>
    <mergeCell ref="AC30:AD30"/>
    <mergeCell ref="AE30:AF30"/>
    <mergeCell ref="M30:N30"/>
    <mergeCell ref="O30:P30"/>
    <mergeCell ref="Q30:R30"/>
    <mergeCell ref="S30:T30"/>
    <mergeCell ref="U30:V30"/>
    <mergeCell ref="C35:L35"/>
    <mergeCell ref="B47:B48"/>
    <mergeCell ref="K47:L47"/>
    <mergeCell ref="K37:L37"/>
    <mergeCell ref="K48:L48"/>
    <mergeCell ref="W30:X30"/>
    <mergeCell ref="W32:X32"/>
    <mergeCell ref="M33:N33"/>
    <mergeCell ref="O33:P33"/>
    <mergeCell ref="Q33:R33"/>
    <mergeCell ref="S33:T33"/>
    <mergeCell ref="U33:V33"/>
    <mergeCell ref="W33:X33"/>
    <mergeCell ref="C41:J41"/>
    <mergeCell ref="K41:L41"/>
    <mergeCell ref="M40:N40"/>
    <mergeCell ref="O40:P40"/>
    <mergeCell ref="Q40:R40"/>
    <mergeCell ref="S40:T40"/>
    <mergeCell ref="U40:V40"/>
    <mergeCell ref="W40:X40"/>
    <mergeCell ref="M41:N41"/>
    <mergeCell ref="O41:P41"/>
    <mergeCell ref="Q41:R41"/>
    <mergeCell ref="M23:AF23"/>
    <mergeCell ref="B24:L24"/>
    <mergeCell ref="M24:AF24"/>
    <mergeCell ref="B25:L25"/>
    <mergeCell ref="K34:L34"/>
    <mergeCell ref="AC33:AD33"/>
    <mergeCell ref="AC35:AD35"/>
    <mergeCell ref="AA35:AB35"/>
    <mergeCell ref="Y35:Z35"/>
    <mergeCell ref="A27:J30"/>
    <mergeCell ref="K27:L30"/>
    <mergeCell ref="M27:AF28"/>
    <mergeCell ref="M29:P29"/>
    <mergeCell ref="Q29:T29"/>
    <mergeCell ref="U29:X29"/>
    <mergeCell ref="Y29:AB29"/>
    <mergeCell ref="AC29:AF29"/>
    <mergeCell ref="A32:A48"/>
    <mergeCell ref="B32:B35"/>
    <mergeCell ref="K32:L32"/>
    <mergeCell ref="K33:L33"/>
    <mergeCell ref="A31:J31"/>
    <mergeCell ref="K31:L31"/>
    <mergeCell ref="B36:B46"/>
    <mergeCell ref="A49:K49"/>
    <mergeCell ref="AE43:AF43"/>
    <mergeCell ref="C42:J42"/>
    <mergeCell ref="K42:L42"/>
    <mergeCell ref="C43:J43"/>
    <mergeCell ref="K43:L43"/>
    <mergeCell ref="AA45:AB45"/>
    <mergeCell ref="AC45:AD45"/>
    <mergeCell ref="AE45:AF45"/>
    <mergeCell ref="M47:AF47"/>
    <mergeCell ref="M48:AF48"/>
    <mergeCell ref="C44:L44"/>
    <mergeCell ref="C45:L45"/>
    <mergeCell ref="M45:N45"/>
    <mergeCell ref="O45:P45"/>
    <mergeCell ref="Q45:R45"/>
    <mergeCell ref="S45:T45"/>
    <mergeCell ref="U45:V45"/>
    <mergeCell ref="C46:L46"/>
    <mergeCell ref="AC43:AD43"/>
    <mergeCell ref="M44:N44"/>
    <mergeCell ref="AE44:AF44"/>
    <mergeCell ref="Y46:Z46"/>
    <mergeCell ref="U46:V46"/>
    <mergeCell ref="B53:L53"/>
    <mergeCell ref="M53:AF53"/>
    <mergeCell ref="A50:L50"/>
    <mergeCell ref="M57:AF57"/>
    <mergeCell ref="B58:L58"/>
    <mergeCell ref="M58:AF58"/>
    <mergeCell ref="B59:L59"/>
    <mergeCell ref="M59:AF59"/>
    <mergeCell ref="Y55:AB55"/>
    <mergeCell ref="AC55:AF55"/>
    <mergeCell ref="A56:J56"/>
    <mergeCell ref="K56:L56"/>
    <mergeCell ref="M56:P56"/>
    <mergeCell ref="Q56:T56"/>
    <mergeCell ref="U56:X56"/>
    <mergeCell ref="Y56:AB56"/>
    <mergeCell ref="AC56:AF56"/>
    <mergeCell ref="A55:J55"/>
    <mergeCell ref="K55:L55"/>
    <mergeCell ref="M55:P55"/>
    <mergeCell ref="Q55:T55"/>
    <mergeCell ref="U55:X55"/>
    <mergeCell ref="R54:T54"/>
    <mergeCell ref="V54:AF54"/>
    <mergeCell ref="Y32:Z32"/>
    <mergeCell ref="AA32:AB32"/>
    <mergeCell ref="AC32:AD32"/>
    <mergeCell ref="AE32:AF32"/>
    <mergeCell ref="W31:X31"/>
    <mergeCell ref="Y31:Z31"/>
    <mergeCell ref="AA31:AB31"/>
    <mergeCell ref="M31:N31"/>
    <mergeCell ref="O31:P31"/>
    <mergeCell ref="Q31:R31"/>
    <mergeCell ref="S31:T31"/>
    <mergeCell ref="U31:V31"/>
    <mergeCell ref="AC31:AD31"/>
    <mergeCell ref="M32:N32"/>
    <mergeCell ref="O32:P32"/>
    <mergeCell ref="Q32:R32"/>
    <mergeCell ref="S32:T32"/>
    <mergeCell ref="Y33:Z33"/>
    <mergeCell ref="AA33:AB33"/>
    <mergeCell ref="O36:P36"/>
    <mergeCell ref="M36:N36"/>
    <mergeCell ref="Q36:R36"/>
    <mergeCell ref="S36:T36"/>
    <mergeCell ref="U36:V36"/>
    <mergeCell ref="W36:X36"/>
    <mergeCell ref="O35:P35"/>
    <mergeCell ref="M35:N35"/>
    <mergeCell ref="U34:V34"/>
    <mergeCell ref="W34:X34"/>
    <mergeCell ref="Y34:Z34"/>
    <mergeCell ref="AA34:AB34"/>
    <mergeCell ref="Q35:R35"/>
    <mergeCell ref="M34:N34"/>
    <mergeCell ref="O34:P34"/>
    <mergeCell ref="AE37:AF37"/>
    <mergeCell ref="Q34:R34"/>
    <mergeCell ref="S34:T34"/>
    <mergeCell ref="Q37:R37"/>
    <mergeCell ref="S37:T37"/>
    <mergeCell ref="U37:V37"/>
    <mergeCell ref="W37:X37"/>
    <mergeCell ref="Y37:Z37"/>
    <mergeCell ref="AA37:AB37"/>
    <mergeCell ref="Y36:Z36"/>
    <mergeCell ref="AE36:AF36"/>
    <mergeCell ref="AE35:AF35"/>
    <mergeCell ref="AE34:AF34"/>
    <mergeCell ref="W35:X35"/>
    <mergeCell ref="U35:V35"/>
    <mergeCell ref="S35:T35"/>
    <mergeCell ref="AC34:AD34"/>
    <mergeCell ref="AA36:AB36"/>
    <mergeCell ref="AC36:AD36"/>
    <mergeCell ref="AC37:AD37"/>
    <mergeCell ref="S41:T41"/>
    <mergeCell ref="U41:V41"/>
    <mergeCell ref="W41:X41"/>
    <mergeCell ref="Y41:Z41"/>
    <mergeCell ref="S38:T38"/>
    <mergeCell ref="S39:T39"/>
    <mergeCell ref="C36:J36"/>
    <mergeCell ref="C37:J37"/>
    <mergeCell ref="K38:L38"/>
    <mergeCell ref="K39:L39"/>
    <mergeCell ref="M38:N38"/>
    <mergeCell ref="O38:P38"/>
    <mergeCell ref="M39:N39"/>
    <mergeCell ref="O39:P39"/>
    <mergeCell ref="Q38:R38"/>
    <mergeCell ref="Q39:R39"/>
    <mergeCell ref="C39:J39"/>
    <mergeCell ref="C38:J38"/>
    <mergeCell ref="M37:N37"/>
    <mergeCell ref="O37:P37"/>
    <mergeCell ref="K36:L36"/>
    <mergeCell ref="C40:J40"/>
    <mergeCell ref="K40:L40"/>
    <mergeCell ref="AC38:AD38"/>
    <mergeCell ref="AE38:AF38"/>
    <mergeCell ref="Y39:Z39"/>
    <mergeCell ref="AA39:AB39"/>
    <mergeCell ref="AC39:AD39"/>
    <mergeCell ref="AE39:AF39"/>
    <mergeCell ref="U38:V38"/>
    <mergeCell ref="W38:X38"/>
    <mergeCell ref="W42:X42"/>
    <mergeCell ref="Y42:Z42"/>
    <mergeCell ref="AA42:AB42"/>
    <mergeCell ref="AA40:AB40"/>
    <mergeCell ref="AC40:AD40"/>
    <mergeCell ref="AE40:AF40"/>
    <mergeCell ref="AA41:AB41"/>
    <mergeCell ref="AE41:AF41"/>
    <mergeCell ref="AC41:AD41"/>
    <mergeCell ref="U39:V39"/>
    <mergeCell ref="W39:X39"/>
    <mergeCell ref="Y38:Z38"/>
    <mergeCell ref="Y40:Z40"/>
    <mergeCell ref="AA38:AB38"/>
    <mergeCell ref="AE42:AF42"/>
    <mergeCell ref="AC46:AD46"/>
    <mergeCell ref="O42:P42"/>
    <mergeCell ref="Q42:R42"/>
    <mergeCell ref="S42:T42"/>
    <mergeCell ref="U42:V42"/>
    <mergeCell ref="W45:X45"/>
    <mergeCell ref="O44:P44"/>
    <mergeCell ref="Q44:R44"/>
    <mergeCell ref="S44:T44"/>
    <mergeCell ref="U44:V44"/>
    <mergeCell ref="W44:X44"/>
    <mergeCell ref="AC42:AD42"/>
    <mergeCell ref="AE46:AF46"/>
    <mergeCell ref="M46:N46"/>
    <mergeCell ref="O46:P46"/>
    <mergeCell ref="Q46:R46"/>
    <mergeCell ref="S46:T46"/>
    <mergeCell ref="M42:N42"/>
    <mergeCell ref="A51:L51"/>
    <mergeCell ref="M51:AF51"/>
    <mergeCell ref="B52:L52"/>
    <mergeCell ref="M52:AF52"/>
    <mergeCell ref="M43:N43"/>
    <mergeCell ref="O43:P43"/>
    <mergeCell ref="Q43:R43"/>
    <mergeCell ref="S43:T43"/>
    <mergeCell ref="U43:V43"/>
    <mergeCell ref="W43:X43"/>
    <mergeCell ref="Y43:Z43"/>
    <mergeCell ref="AA43:AB43"/>
    <mergeCell ref="AC44:AD44"/>
    <mergeCell ref="W46:X46"/>
    <mergeCell ref="Y45:Z45"/>
    <mergeCell ref="Y44:Z44"/>
    <mergeCell ref="AA44:AB44"/>
    <mergeCell ref="AA46:AB46"/>
  </mergeCells>
  <phoneticPr fontId="1"/>
  <conditionalFormatting sqref="Q16:U16 G16:K16 G21:K21 V21:Z21 M31:AF31 K34:L34 K36:L39 K41:L41 K47:L47 K55:L55">
    <cfRule type="containsBlanks" dxfId="2" priority="3">
      <formula>LEN(TRIM(G16))=0</formula>
    </cfRule>
  </conditionalFormatting>
  <conditionalFormatting sqref="K42:L42">
    <cfRule type="containsBlanks" dxfId="1" priority="2">
      <formula>LEN(TRIM(K42))=0</formula>
    </cfRule>
  </conditionalFormatting>
  <conditionalFormatting sqref="R54:T54 V54:AF54">
    <cfRule type="cellIs" dxfId="0" priority="1" operator="equal">
      <formula>0</formula>
    </cfRule>
  </conditionalFormatting>
  <dataValidations count="6">
    <dataValidation type="list" allowBlank="1" showInputMessage="1" showErrorMessage="1" sqref="K43:L43">
      <formula1>"―"</formula1>
    </dataValidation>
    <dataValidation type="list" allowBlank="1" showInputMessage="1" showErrorMessage="1" sqref="K55:L55 K34:L34 K36:L37 K39:L39">
      <formula1>"○,―"</formula1>
    </dataValidation>
    <dataValidation type="whole" operator="greaterThanOrEqual" allowBlank="1" showInputMessage="1" showErrorMessage="1" sqref="K41:L41">
      <formula1>0</formula1>
    </dataValidation>
    <dataValidation operator="greaterThanOrEqual" allowBlank="1" showInputMessage="1" showErrorMessage="1" sqref="K40:L40"/>
    <dataValidation type="list" allowBlank="1" showInputMessage="1" showErrorMessage="1" sqref="K47:L47">
      <formula1>"A,B,－"</formula1>
    </dataValidation>
    <dataValidation type="list" allowBlank="1" showInputMessage="1" showErrorMessage="1" sqref="V21:Z21">
      <formula1>"○,×"</formula1>
    </dataValidation>
  </dataValidations>
  <pageMargins left="0.7" right="0.7" top="0.75" bottom="0.75" header="0.3" footer="0.3"/>
  <pageSetup paperSize="9" fitToHeight="0" orientation="portrait" r:id="rId1"/>
  <rowBreaks count="1" manualBreakCount="1">
    <brk id="46" max="31" man="1"/>
  </rowBreaks>
  <ignoredErrors>
    <ignoredError sqref="K33 K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E78"/>
  <sheetViews>
    <sheetView view="pageBreakPreview" zoomScaleNormal="100" zoomScaleSheetLayoutView="100" workbookViewId="0">
      <pane xSplit="5" ySplit="5" topLeftCell="AI6" activePane="bottomRight" state="frozen"/>
      <selection activeCell="U35" sqref="U35:V35"/>
      <selection pane="topRight" activeCell="U35" sqref="U35:V35"/>
      <selection pane="bottomLeft" activeCell="U35" sqref="U35:V35"/>
      <selection pane="bottomRight" activeCell="AQ15" sqref="AQ15"/>
    </sheetView>
  </sheetViews>
  <sheetFormatPr defaultRowHeight="13.5"/>
  <cols>
    <col min="1" max="1" width="9" style="101"/>
    <col min="2" max="2" width="5.625" style="95" customWidth="1"/>
    <col min="3" max="3" width="7.5" style="95" bestFit="1" customWidth="1"/>
    <col min="4" max="4" width="4.5" style="95" bestFit="1" customWidth="1"/>
    <col min="5" max="5" width="8.375" style="95" customWidth="1"/>
    <col min="6" max="6" width="2.25" style="83" customWidth="1"/>
    <col min="7" max="7" width="6.875" style="96" customWidth="1"/>
    <col min="8" max="8" width="8.125" style="97" customWidth="1"/>
    <col min="9" max="9" width="6.875" style="94" customWidth="1"/>
    <col min="10" max="10" width="8.125" style="97" customWidth="1"/>
    <col min="11" max="11" width="2.25" style="58" customWidth="1"/>
    <col min="12" max="12" width="6.25" style="96" customWidth="1"/>
    <col min="13" max="13" width="6.25" style="97" customWidth="1"/>
    <col min="14" max="14" width="7.625" style="93" customWidth="1"/>
    <col min="15" max="15" width="6.25" style="94" customWidth="1"/>
    <col min="16" max="16" width="6.25" style="97" customWidth="1"/>
    <col min="17" max="17" width="7.625" style="93" customWidth="1"/>
    <col min="18" max="18" width="2.25" style="58" customWidth="1"/>
    <col min="19" max="19" width="6.25" style="96" customWidth="1"/>
    <col min="20" max="20" width="11.375" style="206" bestFit="1" customWidth="1"/>
    <col min="21" max="21" width="3.25" style="93" customWidth="1"/>
    <col min="22" max="22" width="1.75" style="58" customWidth="1"/>
    <col min="23" max="23" width="14.5" style="94" customWidth="1"/>
    <col min="24" max="24" width="2.25" style="58" customWidth="1"/>
    <col min="25" max="25" width="14.5" style="206" customWidth="1"/>
    <col min="26" max="26" width="1.75" style="206" customWidth="1"/>
    <col min="27" max="27" width="3.25" style="58" customWidth="1"/>
    <col min="28" max="28" width="11.375" style="206" customWidth="1"/>
    <col min="29" max="29" width="3.125" style="93" customWidth="1"/>
    <col min="30" max="30" width="8" style="94" customWidth="1"/>
    <col min="31" max="31" width="6.75" style="94" customWidth="1"/>
    <col min="32" max="32" width="3.125" style="58" customWidth="1"/>
    <col min="33" max="33" width="10.75" style="207" customWidth="1"/>
    <col min="34" max="34" width="2.25" style="96" customWidth="1"/>
    <col min="35" max="35" width="6" style="208" bestFit="1" customWidth="1"/>
    <col min="36" max="39" width="5.75" style="96" customWidth="1"/>
    <col min="40" max="40" width="2.25" style="96" customWidth="1"/>
    <col min="41" max="41" width="6" style="208" bestFit="1" customWidth="1"/>
    <col min="42" max="45" width="5.75" style="96" customWidth="1"/>
    <col min="46" max="46" width="2.25" style="93" customWidth="1"/>
    <col min="47" max="47" width="11.625" style="94" customWidth="1"/>
    <col min="48" max="48" width="2.25" style="93" customWidth="1"/>
    <col min="49" max="49" width="5.5" style="94" customWidth="1"/>
    <col min="50" max="50" width="2.25" style="58" customWidth="1"/>
    <col min="51" max="51" width="12.25" style="96" bestFit="1" customWidth="1"/>
    <col min="52" max="52" width="2.25" style="93" customWidth="1"/>
    <col min="53" max="53" width="8.25" style="94" customWidth="1"/>
    <col min="54" max="54" width="2.25" style="93" customWidth="1"/>
    <col min="55" max="55" width="8.875" style="94" customWidth="1"/>
    <col min="56" max="56" width="2.25" style="93" customWidth="1"/>
    <col min="57" max="57" width="12.875" style="94" customWidth="1"/>
    <col min="58" max="58" width="2.25" style="93" customWidth="1"/>
    <col min="59" max="59" width="11.25" style="94" customWidth="1"/>
    <col min="60" max="60" width="2.25" style="93" customWidth="1"/>
    <col min="61" max="61" width="11.25" style="94" customWidth="1"/>
    <col min="62" max="62" width="2.25" style="93" customWidth="1"/>
    <col min="63" max="63" width="5.5" style="94" customWidth="1"/>
    <col min="64" max="64" width="2.25" style="58" customWidth="1"/>
    <col min="65" max="65" width="9.25" style="96" customWidth="1"/>
    <col min="66" max="66" width="2.25" style="93" customWidth="1"/>
    <col min="67" max="67" width="11.5" style="94" bestFit="1" customWidth="1"/>
    <col min="68" max="69" width="6.25" style="96" customWidth="1"/>
    <col min="70" max="70" width="7.5" style="93" customWidth="1"/>
    <col min="71" max="83" width="9" style="72"/>
    <col min="84" max="301" width="9" style="101"/>
    <col min="302" max="302" width="1.75" style="101" customWidth="1"/>
    <col min="303" max="303" width="2.5" style="101" customWidth="1"/>
    <col min="304" max="304" width="3.625" style="101" customWidth="1"/>
    <col min="305" max="305" width="2.75" style="101" customWidth="1"/>
    <col min="306" max="306" width="0.875" style="101" customWidth="1"/>
    <col min="307" max="307" width="1.25" style="101" customWidth="1"/>
    <col min="308" max="308" width="5.375" style="101" customWidth="1"/>
    <col min="309" max="309" width="6.5" style="101" customWidth="1"/>
    <col min="310" max="310" width="4.125" style="101" customWidth="1"/>
    <col min="311" max="311" width="7.875" style="101" customWidth="1"/>
    <col min="312" max="312" width="8.75" style="101" customWidth="1"/>
    <col min="313" max="316" width="6.25" style="101" customWidth="1"/>
    <col min="317" max="317" width="4.875" style="101" customWidth="1"/>
    <col min="318" max="318" width="2.5" style="101" customWidth="1"/>
    <col min="319" max="319" width="4.875" style="101" customWidth="1"/>
    <col min="320" max="557" width="9" style="101"/>
    <col min="558" max="558" width="1.75" style="101" customWidth="1"/>
    <col min="559" max="559" width="2.5" style="101" customWidth="1"/>
    <col min="560" max="560" width="3.625" style="101" customWidth="1"/>
    <col min="561" max="561" width="2.75" style="101" customWidth="1"/>
    <col min="562" max="562" width="0.875" style="101" customWidth="1"/>
    <col min="563" max="563" width="1.25" style="101" customWidth="1"/>
    <col min="564" max="564" width="5.375" style="101" customWidth="1"/>
    <col min="565" max="565" width="6.5" style="101" customWidth="1"/>
    <col min="566" max="566" width="4.125" style="101" customWidth="1"/>
    <col min="567" max="567" width="7.875" style="101" customWidth="1"/>
    <col min="568" max="568" width="8.75" style="101" customWidth="1"/>
    <col min="569" max="572" width="6.25" style="101" customWidth="1"/>
    <col min="573" max="573" width="4.875" style="101" customWidth="1"/>
    <col min="574" max="574" width="2.5" style="101" customWidth="1"/>
    <col min="575" max="575" width="4.875" style="101" customWidth="1"/>
    <col min="576" max="813" width="9" style="101"/>
    <col min="814" max="814" width="1.75" style="101" customWidth="1"/>
    <col min="815" max="815" width="2.5" style="101" customWidth="1"/>
    <col min="816" max="816" width="3.625" style="101" customWidth="1"/>
    <col min="817" max="817" width="2.75" style="101" customWidth="1"/>
    <col min="818" max="818" width="0.875" style="101" customWidth="1"/>
    <col min="819" max="819" width="1.25" style="101" customWidth="1"/>
    <col min="820" max="820" width="5.375" style="101" customWidth="1"/>
    <col min="821" max="821" width="6.5" style="101" customWidth="1"/>
    <col min="822" max="822" width="4.125" style="101" customWidth="1"/>
    <col min="823" max="823" width="7.875" style="101" customWidth="1"/>
    <col min="824" max="824" width="8.75" style="101" customWidth="1"/>
    <col min="825" max="828" width="6.25" style="101" customWidth="1"/>
    <col min="829" max="829" width="4.875" style="101" customWidth="1"/>
    <col min="830" max="830" width="2.5" style="101" customWidth="1"/>
    <col min="831" max="831" width="4.875" style="101" customWidth="1"/>
    <col min="832" max="1069" width="9" style="101"/>
    <col min="1070" max="1070" width="1.75" style="101" customWidth="1"/>
    <col min="1071" max="1071" width="2.5" style="101" customWidth="1"/>
    <col min="1072" max="1072" width="3.625" style="101" customWidth="1"/>
    <col min="1073" max="1073" width="2.75" style="101" customWidth="1"/>
    <col min="1074" max="1074" width="0.875" style="101" customWidth="1"/>
    <col min="1075" max="1075" width="1.25" style="101" customWidth="1"/>
    <col min="1076" max="1076" width="5.375" style="101" customWidth="1"/>
    <col min="1077" max="1077" width="6.5" style="101" customWidth="1"/>
    <col min="1078" max="1078" width="4.125" style="101" customWidth="1"/>
    <col min="1079" max="1079" width="7.875" style="101" customWidth="1"/>
    <col min="1080" max="1080" width="8.75" style="101" customWidth="1"/>
    <col min="1081" max="1084" width="6.25" style="101" customWidth="1"/>
    <col min="1085" max="1085" width="4.875" style="101" customWidth="1"/>
    <col min="1086" max="1086" width="2.5" style="101" customWidth="1"/>
    <col min="1087" max="1087" width="4.875" style="101" customWidth="1"/>
    <col min="1088" max="1325" width="9" style="101"/>
    <col min="1326" max="1326" width="1.75" style="101" customWidth="1"/>
    <col min="1327" max="1327" width="2.5" style="101" customWidth="1"/>
    <col min="1328" max="1328" width="3.625" style="101" customWidth="1"/>
    <col min="1329" max="1329" width="2.75" style="101" customWidth="1"/>
    <col min="1330" max="1330" width="0.875" style="101" customWidth="1"/>
    <col min="1331" max="1331" width="1.25" style="101" customWidth="1"/>
    <col min="1332" max="1332" width="5.375" style="101" customWidth="1"/>
    <col min="1333" max="1333" width="6.5" style="101" customWidth="1"/>
    <col min="1334" max="1334" width="4.125" style="101" customWidth="1"/>
    <col min="1335" max="1335" width="7.875" style="101" customWidth="1"/>
    <col min="1336" max="1336" width="8.75" style="101" customWidth="1"/>
    <col min="1337" max="1340" width="6.25" style="101" customWidth="1"/>
    <col min="1341" max="1341" width="4.875" style="101" customWidth="1"/>
    <col min="1342" max="1342" width="2.5" style="101" customWidth="1"/>
    <col min="1343" max="1343" width="4.875" style="101" customWidth="1"/>
    <col min="1344" max="1581" width="9" style="101"/>
    <col min="1582" max="1582" width="1.75" style="101" customWidth="1"/>
    <col min="1583" max="1583" width="2.5" style="101" customWidth="1"/>
    <col min="1584" max="1584" width="3.625" style="101" customWidth="1"/>
    <col min="1585" max="1585" width="2.75" style="101" customWidth="1"/>
    <col min="1586" max="1586" width="0.875" style="101" customWidth="1"/>
    <col min="1587" max="1587" width="1.25" style="101" customWidth="1"/>
    <col min="1588" max="1588" width="5.375" style="101" customWidth="1"/>
    <col min="1589" max="1589" width="6.5" style="101" customWidth="1"/>
    <col min="1590" max="1590" width="4.125" style="101" customWidth="1"/>
    <col min="1591" max="1591" width="7.875" style="101" customWidth="1"/>
    <col min="1592" max="1592" width="8.75" style="101" customWidth="1"/>
    <col min="1593" max="1596" width="6.25" style="101" customWidth="1"/>
    <col min="1597" max="1597" width="4.875" style="101" customWidth="1"/>
    <col min="1598" max="1598" width="2.5" style="101" customWidth="1"/>
    <col min="1599" max="1599" width="4.875" style="101" customWidth="1"/>
    <col min="1600" max="1837" width="9" style="101"/>
    <col min="1838" max="1838" width="1.75" style="101" customWidth="1"/>
    <col min="1839" max="1839" width="2.5" style="101" customWidth="1"/>
    <col min="1840" max="1840" width="3.625" style="101" customWidth="1"/>
    <col min="1841" max="1841" width="2.75" style="101" customWidth="1"/>
    <col min="1842" max="1842" width="0.875" style="101" customWidth="1"/>
    <col min="1843" max="1843" width="1.25" style="101" customWidth="1"/>
    <col min="1844" max="1844" width="5.375" style="101" customWidth="1"/>
    <col min="1845" max="1845" width="6.5" style="101" customWidth="1"/>
    <col min="1846" max="1846" width="4.125" style="101" customWidth="1"/>
    <col min="1847" max="1847" width="7.875" style="101" customWidth="1"/>
    <col min="1848" max="1848" width="8.75" style="101" customWidth="1"/>
    <col min="1849" max="1852" width="6.25" style="101" customWidth="1"/>
    <col min="1853" max="1853" width="4.875" style="101" customWidth="1"/>
    <col min="1854" max="1854" width="2.5" style="101" customWidth="1"/>
    <col min="1855" max="1855" width="4.875" style="101" customWidth="1"/>
    <col min="1856" max="2093" width="9" style="101"/>
    <col min="2094" max="2094" width="1.75" style="101" customWidth="1"/>
    <col min="2095" max="2095" width="2.5" style="101" customWidth="1"/>
    <col min="2096" max="2096" width="3.625" style="101" customWidth="1"/>
    <col min="2097" max="2097" width="2.75" style="101" customWidth="1"/>
    <col min="2098" max="2098" width="0.875" style="101" customWidth="1"/>
    <col min="2099" max="2099" width="1.25" style="101" customWidth="1"/>
    <col min="2100" max="2100" width="5.375" style="101" customWidth="1"/>
    <col min="2101" max="2101" width="6.5" style="101" customWidth="1"/>
    <col min="2102" max="2102" width="4.125" style="101" customWidth="1"/>
    <col min="2103" max="2103" width="7.875" style="101" customWidth="1"/>
    <col min="2104" max="2104" width="8.75" style="101" customWidth="1"/>
    <col min="2105" max="2108" width="6.25" style="101" customWidth="1"/>
    <col min="2109" max="2109" width="4.875" style="101" customWidth="1"/>
    <col min="2110" max="2110" width="2.5" style="101" customWidth="1"/>
    <col min="2111" max="2111" width="4.875" style="101" customWidth="1"/>
    <col min="2112" max="2349" width="9" style="101"/>
    <col min="2350" max="2350" width="1.75" style="101" customWidth="1"/>
    <col min="2351" max="2351" width="2.5" style="101" customWidth="1"/>
    <col min="2352" max="2352" width="3.625" style="101" customWidth="1"/>
    <col min="2353" max="2353" width="2.75" style="101" customWidth="1"/>
    <col min="2354" max="2354" width="0.875" style="101" customWidth="1"/>
    <col min="2355" max="2355" width="1.25" style="101" customWidth="1"/>
    <col min="2356" max="2356" width="5.375" style="101" customWidth="1"/>
    <col min="2357" max="2357" width="6.5" style="101" customWidth="1"/>
    <col min="2358" max="2358" width="4.125" style="101" customWidth="1"/>
    <col min="2359" max="2359" width="7.875" style="101" customWidth="1"/>
    <col min="2360" max="2360" width="8.75" style="101" customWidth="1"/>
    <col min="2361" max="2364" width="6.25" style="101" customWidth="1"/>
    <col min="2365" max="2365" width="4.875" style="101" customWidth="1"/>
    <col min="2366" max="2366" width="2.5" style="101" customWidth="1"/>
    <col min="2367" max="2367" width="4.875" style="101" customWidth="1"/>
    <col min="2368" max="2605" width="9" style="101"/>
    <col min="2606" max="2606" width="1.75" style="101" customWidth="1"/>
    <col min="2607" max="2607" width="2.5" style="101" customWidth="1"/>
    <col min="2608" max="2608" width="3.625" style="101" customWidth="1"/>
    <col min="2609" max="2609" width="2.75" style="101" customWidth="1"/>
    <col min="2610" max="2610" width="0.875" style="101" customWidth="1"/>
    <col min="2611" max="2611" width="1.25" style="101" customWidth="1"/>
    <col min="2612" max="2612" width="5.375" style="101" customWidth="1"/>
    <col min="2613" max="2613" width="6.5" style="101" customWidth="1"/>
    <col min="2614" max="2614" width="4.125" style="101" customWidth="1"/>
    <col min="2615" max="2615" width="7.875" style="101" customWidth="1"/>
    <col min="2616" max="2616" width="8.75" style="101" customWidth="1"/>
    <col min="2617" max="2620" width="6.25" style="101" customWidth="1"/>
    <col min="2621" max="2621" width="4.875" style="101" customWidth="1"/>
    <col min="2622" max="2622" width="2.5" style="101" customWidth="1"/>
    <col min="2623" max="2623" width="4.875" style="101" customWidth="1"/>
    <col min="2624" max="2861" width="9" style="101"/>
    <col min="2862" max="2862" width="1.75" style="101" customWidth="1"/>
    <col min="2863" max="2863" width="2.5" style="101" customWidth="1"/>
    <col min="2864" max="2864" width="3.625" style="101" customWidth="1"/>
    <col min="2865" max="2865" width="2.75" style="101" customWidth="1"/>
    <col min="2866" max="2866" width="0.875" style="101" customWidth="1"/>
    <col min="2867" max="2867" width="1.25" style="101" customWidth="1"/>
    <col min="2868" max="2868" width="5.375" style="101" customWidth="1"/>
    <col min="2869" max="2869" width="6.5" style="101" customWidth="1"/>
    <col min="2870" max="2870" width="4.125" style="101" customWidth="1"/>
    <col min="2871" max="2871" width="7.875" style="101" customWidth="1"/>
    <col min="2872" max="2872" width="8.75" style="101" customWidth="1"/>
    <col min="2873" max="2876" width="6.25" style="101" customWidth="1"/>
    <col min="2877" max="2877" width="4.875" style="101" customWidth="1"/>
    <col min="2878" max="2878" width="2.5" style="101" customWidth="1"/>
    <col min="2879" max="2879" width="4.875" style="101" customWidth="1"/>
    <col min="2880" max="3117" width="9" style="101"/>
    <col min="3118" max="3118" width="1.75" style="101" customWidth="1"/>
    <col min="3119" max="3119" width="2.5" style="101" customWidth="1"/>
    <col min="3120" max="3120" width="3.625" style="101" customWidth="1"/>
    <col min="3121" max="3121" width="2.75" style="101" customWidth="1"/>
    <col min="3122" max="3122" width="0.875" style="101" customWidth="1"/>
    <col min="3123" max="3123" width="1.25" style="101" customWidth="1"/>
    <col min="3124" max="3124" width="5.375" style="101" customWidth="1"/>
    <col min="3125" max="3125" width="6.5" style="101" customWidth="1"/>
    <col min="3126" max="3126" width="4.125" style="101" customWidth="1"/>
    <col min="3127" max="3127" width="7.875" style="101" customWidth="1"/>
    <col min="3128" max="3128" width="8.75" style="101" customWidth="1"/>
    <col min="3129" max="3132" width="6.25" style="101" customWidth="1"/>
    <col min="3133" max="3133" width="4.875" style="101" customWidth="1"/>
    <col min="3134" max="3134" width="2.5" style="101" customWidth="1"/>
    <col min="3135" max="3135" width="4.875" style="101" customWidth="1"/>
    <col min="3136" max="3373" width="9" style="101"/>
    <col min="3374" max="3374" width="1.75" style="101" customWidth="1"/>
    <col min="3375" max="3375" width="2.5" style="101" customWidth="1"/>
    <col min="3376" max="3376" width="3.625" style="101" customWidth="1"/>
    <col min="3377" max="3377" width="2.75" style="101" customWidth="1"/>
    <col min="3378" max="3378" width="0.875" style="101" customWidth="1"/>
    <col min="3379" max="3379" width="1.25" style="101" customWidth="1"/>
    <col min="3380" max="3380" width="5.375" style="101" customWidth="1"/>
    <col min="3381" max="3381" width="6.5" style="101" customWidth="1"/>
    <col min="3382" max="3382" width="4.125" style="101" customWidth="1"/>
    <col min="3383" max="3383" width="7.875" style="101" customWidth="1"/>
    <col min="3384" max="3384" width="8.75" style="101" customWidth="1"/>
    <col min="3385" max="3388" width="6.25" style="101" customWidth="1"/>
    <col min="3389" max="3389" width="4.875" style="101" customWidth="1"/>
    <col min="3390" max="3390" width="2.5" style="101" customWidth="1"/>
    <col min="3391" max="3391" width="4.875" style="101" customWidth="1"/>
    <col min="3392" max="3629" width="9" style="101"/>
    <col min="3630" max="3630" width="1.75" style="101" customWidth="1"/>
    <col min="3631" max="3631" width="2.5" style="101" customWidth="1"/>
    <col min="3632" max="3632" width="3.625" style="101" customWidth="1"/>
    <col min="3633" max="3633" width="2.75" style="101" customWidth="1"/>
    <col min="3634" max="3634" width="0.875" style="101" customWidth="1"/>
    <col min="3635" max="3635" width="1.25" style="101" customWidth="1"/>
    <col min="3636" max="3636" width="5.375" style="101" customWidth="1"/>
    <col min="3637" max="3637" width="6.5" style="101" customWidth="1"/>
    <col min="3638" max="3638" width="4.125" style="101" customWidth="1"/>
    <col min="3639" max="3639" width="7.875" style="101" customWidth="1"/>
    <col min="3640" max="3640" width="8.75" style="101" customWidth="1"/>
    <col min="3641" max="3644" width="6.25" style="101" customWidth="1"/>
    <col min="3645" max="3645" width="4.875" style="101" customWidth="1"/>
    <col min="3646" max="3646" width="2.5" style="101" customWidth="1"/>
    <col min="3647" max="3647" width="4.875" style="101" customWidth="1"/>
    <col min="3648" max="3885" width="9" style="101"/>
    <col min="3886" max="3886" width="1.75" style="101" customWidth="1"/>
    <col min="3887" max="3887" width="2.5" style="101" customWidth="1"/>
    <col min="3888" max="3888" width="3.625" style="101" customWidth="1"/>
    <col min="3889" max="3889" width="2.75" style="101" customWidth="1"/>
    <col min="3890" max="3890" width="0.875" style="101" customWidth="1"/>
    <col min="3891" max="3891" width="1.25" style="101" customWidth="1"/>
    <col min="3892" max="3892" width="5.375" style="101" customWidth="1"/>
    <col min="3893" max="3893" width="6.5" style="101" customWidth="1"/>
    <col min="3894" max="3894" width="4.125" style="101" customWidth="1"/>
    <col min="3895" max="3895" width="7.875" style="101" customWidth="1"/>
    <col min="3896" max="3896" width="8.75" style="101" customWidth="1"/>
    <col min="3897" max="3900" width="6.25" style="101" customWidth="1"/>
    <col min="3901" max="3901" width="4.875" style="101" customWidth="1"/>
    <col min="3902" max="3902" width="2.5" style="101" customWidth="1"/>
    <col min="3903" max="3903" width="4.875" style="101" customWidth="1"/>
    <col min="3904" max="4141" width="9" style="101"/>
    <col min="4142" max="4142" width="1.75" style="101" customWidth="1"/>
    <col min="4143" max="4143" width="2.5" style="101" customWidth="1"/>
    <col min="4144" max="4144" width="3.625" style="101" customWidth="1"/>
    <col min="4145" max="4145" width="2.75" style="101" customWidth="1"/>
    <col min="4146" max="4146" width="0.875" style="101" customWidth="1"/>
    <col min="4147" max="4147" width="1.25" style="101" customWidth="1"/>
    <col min="4148" max="4148" width="5.375" style="101" customWidth="1"/>
    <col min="4149" max="4149" width="6.5" style="101" customWidth="1"/>
    <col min="4150" max="4150" width="4.125" style="101" customWidth="1"/>
    <col min="4151" max="4151" width="7.875" style="101" customWidth="1"/>
    <col min="4152" max="4152" width="8.75" style="101" customWidth="1"/>
    <col min="4153" max="4156" width="6.25" style="101" customWidth="1"/>
    <col min="4157" max="4157" width="4.875" style="101" customWidth="1"/>
    <col min="4158" max="4158" width="2.5" style="101" customWidth="1"/>
    <col min="4159" max="4159" width="4.875" style="101" customWidth="1"/>
    <col min="4160" max="4397" width="9" style="101"/>
    <col min="4398" max="4398" width="1.75" style="101" customWidth="1"/>
    <col min="4399" max="4399" width="2.5" style="101" customWidth="1"/>
    <col min="4400" max="4400" width="3.625" style="101" customWidth="1"/>
    <col min="4401" max="4401" width="2.75" style="101" customWidth="1"/>
    <col min="4402" max="4402" width="0.875" style="101" customWidth="1"/>
    <col min="4403" max="4403" width="1.25" style="101" customWidth="1"/>
    <col min="4404" max="4404" width="5.375" style="101" customWidth="1"/>
    <col min="4405" max="4405" width="6.5" style="101" customWidth="1"/>
    <col min="4406" max="4406" width="4.125" style="101" customWidth="1"/>
    <col min="4407" max="4407" width="7.875" style="101" customWidth="1"/>
    <col min="4408" max="4408" width="8.75" style="101" customWidth="1"/>
    <col min="4409" max="4412" width="6.25" style="101" customWidth="1"/>
    <col min="4413" max="4413" width="4.875" style="101" customWidth="1"/>
    <col min="4414" max="4414" width="2.5" style="101" customWidth="1"/>
    <col min="4415" max="4415" width="4.875" style="101" customWidth="1"/>
    <col min="4416" max="4653" width="9" style="101"/>
    <col min="4654" max="4654" width="1.75" style="101" customWidth="1"/>
    <col min="4655" max="4655" width="2.5" style="101" customWidth="1"/>
    <col min="4656" max="4656" width="3.625" style="101" customWidth="1"/>
    <col min="4657" max="4657" width="2.75" style="101" customWidth="1"/>
    <col min="4658" max="4658" width="0.875" style="101" customWidth="1"/>
    <col min="4659" max="4659" width="1.25" style="101" customWidth="1"/>
    <col min="4660" max="4660" width="5.375" style="101" customWidth="1"/>
    <col min="4661" max="4661" width="6.5" style="101" customWidth="1"/>
    <col min="4662" max="4662" width="4.125" style="101" customWidth="1"/>
    <col min="4663" max="4663" width="7.875" style="101" customWidth="1"/>
    <col min="4664" max="4664" width="8.75" style="101" customWidth="1"/>
    <col min="4665" max="4668" width="6.25" style="101" customWidth="1"/>
    <col min="4669" max="4669" width="4.875" style="101" customWidth="1"/>
    <col min="4670" max="4670" width="2.5" style="101" customWidth="1"/>
    <col min="4671" max="4671" width="4.875" style="101" customWidth="1"/>
    <col min="4672" max="4909" width="9" style="101"/>
    <col min="4910" max="4910" width="1.75" style="101" customWidth="1"/>
    <col min="4911" max="4911" width="2.5" style="101" customWidth="1"/>
    <col min="4912" max="4912" width="3.625" style="101" customWidth="1"/>
    <col min="4913" max="4913" width="2.75" style="101" customWidth="1"/>
    <col min="4914" max="4914" width="0.875" style="101" customWidth="1"/>
    <col min="4915" max="4915" width="1.25" style="101" customWidth="1"/>
    <col min="4916" max="4916" width="5.375" style="101" customWidth="1"/>
    <col min="4917" max="4917" width="6.5" style="101" customWidth="1"/>
    <col min="4918" max="4918" width="4.125" style="101" customWidth="1"/>
    <col min="4919" max="4919" width="7.875" style="101" customWidth="1"/>
    <col min="4920" max="4920" width="8.75" style="101" customWidth="1"/>
    <col min="4921" max="4924" width="6.25" style="101" customWidth="1"/>
    <col min="4925" max="4925" width="4.875" style="101" customWidth="1"/>
    <col min="4926" max="4926" width="2.5" style="101" customWidth="1"/>
    <col min="4927" max="4927" width="4.875" style="101" customWidth="1"/>
    <col min="4928" max="5165" width="9" style="101"/>
    <col min="5166" max="5166" width="1.75" style="101" customWidth="1"/>
    <col min="5167" max="5167" width="2.5" style="101" customWidth="1"/>
    <col min="5168" max="5168" width="3.625" style="101" customWidth="1"/>
    <col min="5169" max="5169" width="2.75" style="101" customWidth="1"/>
    <col min="5170" max="5170" width="0.875" style="101" customWidth="1"/>
    <col min="5171" max="5171" width="1.25" style="101" customWidth="1"/>
    <col min="5172" max="5172" width="5.375" style="101" customWidth="1"/>
    <col min="5173" max="5173" width="6.5" style="101" customWidth="1"/>
    <col min="5174" max="5174" width="4.125" style="101" customWidth="1"/>
    <col min="5175" max="5175" width="7.875" style="101" customWidth="1"/>
    <col min="5176" max="5176" width="8.75" style="101" customWidth="1"/>
    <col min="5177" max="5180" width="6.25" style="101" customWidth="1"/>
    <col min="5181" max="5181" width="4.875" style="101" customWidth="1"/>
    <col min="5182" max="5182" width="2.5" style="101" customWidth="1"/>
    <col min="5183" max="5183" width="4.875" style="101" customWidth="1"/>
    <col min="5184" max="5421" width="9" style="101"/>
    <col min="5422" max="5422" width="1.75" style="101" customWidth="1"/>
    <col min="5423" max="5423" width="2.5" style="101" customWidth="1"/>
    <col min="5424" max="5424" width="3.625" style="101" customWidth="1"/>
    <col min="5425" max="5425" width="2.75" style="101" customWidth="1"/>
    <col min="5426" max="5426" width="0.875" style="101" customWidth="1"/>
    <col min="5427" max="5427" width="1.25" style="101" customWidth="1"/>
    <col min="5428" max="5428" width="5.375" style="101" customWidth="1"/>
    <col min="5429" max="5429" width="6.5" style="101" customWidth="1"/>
    <col min="5430" max="5430" width="4.125" style="101" customWidth="1"/>
    <col min="5431" max="5431" width="7.875" style="101" customWidth="1"/>
    <col min="5432" max="5432" width="8.75" style="101" customWidth="1"/>
    <col min="5433" max="5436" width="6.25" style="101" customWidth="1"/>
    <col min="5437" max="5437" width="4.875" style="101" customWidth="1"/>
    <col min="5438" max="5438" width="2.5" style="101" customWidth="1"/>
    <col min="5439" max="5439" width="4.875" style="101" customWidth="1"/>
    <col min="5440" max="5677" width="9" style="101"/>
    <col min="5678" max="5678" width="1.75" style="101" customWidth="1"/>
    <col min="5679" max="5679" width="2.5" style="101" customWidth="1"/>
    <col min="5680" max="5680" width="3.625" style="101" customWidth="1"/>
    <col min="5681" max="5681" width="2.75" style="101" customWidth="1"/>
    <col min="5682" max="5682" width="0.875" style="101" customWidth="1"/>
    <col min="5683" max="5683" width="1.25" style="101" customWidth="1"/>
    <col min="5684" max="5684" width="5.375" style="101" customWidth="1"/>
    <col min="5685" max="5685" width="6.5" style="101" customWidth="1"/>
    <col min="5686" max="5686" width="4.125" style="101" customWidth="1"/>
    <col min="5687" max="5687" width="7.875" style="101" customWidth="1"/>
    <col min="5688" max="5688" width="8.75" style="101" customWidth="1"/>
    <col min="5689" max="5692" width="6.25" style="101" customWidth="1"/>
    <col min="5693" max="5693" width="4.875" style="101" customWidth="1"/>
    <col min="5694" max="5694" width="2.5" style="101" customWidth="1"/>
    <col min="5695" max="5695" width="4.875" style="101" customWidth="1"/>
    <col min="5696" max="5933" width="9" style="101"/>
    <col min="5934" max="5934" width="1.75" style="101" customWidth="1"/>
    <col min="5935" max="5935" width="2.5" style="101" customWidth="1"/>
    <col min="5936" max="5936" width="3.625" style="101" customWidth="1"/>
    <col min="5937" max="5937" width="2.75" style="101" customWidth="1"/>
    <col min="5938" max="5938" width="0.875" style="101" customWidth="1"/>
    <col min="5939" max="5939" width="1.25" style="101" customWidth="1"/>
    <col min="5940" max="5940" width="5.375" style="101" customWidth="1"/>
    <col min="5941" max="5941" width="6.5" style="101" customWidth="1"/>
    <col min="5942" max="5942" width="4.125" style="101" customWidth="1"/>
    <col min="5943" max="5943" width="7.875" style="101" customWidth="1"/>
    <col min="5944" max="5944" width="8.75" style="101" customWidth="1"/>
    <col min="5945" max="5948" width="6.25" style="101" customWidth="1"/>
    <col min="5949" max="5949" width="4.875" style="101" customWidth="1"/>
    <col min="5950" max="5950" width="2.5" style="101" customWidth="1"/>
    <col min="5951" max="5951" width="4.875" style="101" customWidth="1"/>
    <col min="5952" max="6189" width="9" style="101"/>
    <col min="6190" max="6190" width="1.75" style="101" customWidth="1"/>
    <col min="6191" max="6191" width="2.5" style="101" customWidth="1"/>
    <col min="6192" max="6192" width="3.625" style="101" customWidth="1"/>
    <col min="6193" max="6193" width="2.75" style="101" customWidth="1"/>
    <col min="6194" max="6194" width="0.875" style="101" customWidth="1"/>
    <col min="6195" max="6195" width="1.25" style="101" customWidth="1"/>
    <col min="6196" max="6196" width="5.375" style="101" customWidth="1"/>
    <col min="6197" max="6197" width="6.5" style="101" customWidth="1"/>
    <col min="6198" max="6198" width="4.125" style="101" customWidth="1"/>
    <col min="6199" max="6199" width="7.875" style="101" customWidth="1"/>
    <col min="6200" max="6200" width="8.75" style="101" customWidth="1"/>
    <col min="6201" max="6204" width="6.25" style="101" customWidth="1"/>
    <col min="6205" max="6205" width="4.875" style="101" customWidth="1"/>
    <col min="6206" max="6206" width="2.5" style="101" customWidth="1"/>
    <col min="6207" max="6207" width="4.875" style="101" customWidth="1"/>
    <col min="6208" max="6445" width="9" style="101"/>
    <col min="6446" max="6446" width="1.75" style="101" customWidth="1"/>
    <col min="6447" max="6447" width="2.5" style="101" customWidth="1"/>
    <col min="6448" max="6448" width="3.625" style="101" customWidth="1"/>
    <col min="6449" max="6449" width="2.75" style="101" customWidth="1"/>
    <col min="6450" max="6450" width="0.875" style="101" customWidth="1"/>
    <col min="6451" max="6451" width="1.25" style="101" customWidth="1"/>
    <col min="6452" max="6452" width="5.375" style="101" customWidth="1"/>
    <col min="6453" max="6453" width="6.5" style="101" customWidth="1"/>
    <col min="6454" max="6454" width="4.125" style="101" customWidth="1"/>
    <col min="6455" max="6455" width="7.875" style="101" customWidth="1"/>
    <col min="6456" max="6456" width="8.75" style="101" customWidth="1"/>
    <col min="6457" max="6460" width="6.25" style="101" customWidth="1"/>
    <col min="6461" max="6461" width="4.875" style="101" customWidth="1"/>
    <col min="6462" max="6462" width="2.5" style="101" customWidth="1"/>
    <col min="6463" max="6463" width="4.875" style="101" customWidth="1"/>
    <col min="6464" max="6701" width="9" style="101"/>
    <col min="6702" max="6702" width="1.75" style="101" customWidth="1"/>
    <col min="6703" max="6703" width="2.5" style="101" customWidth="1"/>
    <col min="6704" max="6704" width="3.625" style="101" customWidth="1"/>
    <col min="6705" max="6705" width="2.75" style="101" customWidth="1"/>
    <col min="6706" max="6706" width="0.875" style="101" customWidth="1"/>
    <col min="6707" max="6707" width="1.25" style="101" customWidth="1"/>
    <col min="6708" max="6708" width="5.375" style="101" customWidth="1"/>
    <col min="6709" max="6709" width="6.5" style="101" customWidth="1"/>
    <col min="6710" max="6710" width="4.125" style="101" customWidth="1"/>
    <col min="6711" max="6711" width="7.875" style="101" customWidth="1"/>
    <col min="6712" max="6712" width="8.75" style="101" customWidth="1"/>
    <col min="6713" max="6716" width="6.25" style="101" customWidth="1"/>
    <col min="6717" max="6717" width="4.875" style="101" customWidth="1"/>
    <col min="6718" max="6718" width="2.5" style="101" customWidth="1"/>
    <col min="6719" max="6719" width="4.875" style="101" customWidth="1"/>
    <col min="6720" max="6957" width="9" style="101"/>
    <col min="6958" max="6958" width="1.75" style="101" customWidth="1"/>
    <col min="6959" max="6959" width="2.5" style="101" customWidth="1"/>
    <col min="6960" max="6960" width="3.625" style="101" customWidth="1"/>
    <col min="6961" max="6961" width="2.75" style="101" customWidth="1"/>
    <col min="6962" max="6962" width="0.875" style="101" customWidth="1"/>
    <col min="6963" max="6963" width="1.25" style="101" customWidth="1"/>
    <col min="6964" max="6964" width="5.375" style="101" customWidth="1"/>
    <col min="6965" max="6965" width="6.5" style="101" customWidth="1"/>
    <col min="6966" max="6966" width="4.125" style="101" customWidth="1"/>
    <col min="6967" max="6967" width="7.875" style="101" customWidth="1"/>
    <col min="6968" max="6968" width="8.75" style="101" customWidth="1"/>
    <col min="6969" max="6972" width="6.25" style="101" customWidth="1"/>
    <col min="6973" max="6973" width="4.875" style="101" customWidth="1"/>
    <col min="6974" max="6974" width="2.5" style="101" customWidth="1"/>
    <col min="6975" max="6975" width="4.875" style="101" customWidth="1"/>
    <col min="6976" max="7213" width="9" style="101"/>
    <col min="7214" max="7214" width="1.75" style="101" customWidth="1"/>
    <col min="7215" max="7215" width="2.5" style="101" customWidth="1"/>
    <col min="7216" max="7216" width="3.625" style="101" customWidth="1"/>
    <col min="7217" max="7217" width="2.75" style="101" customWidth="1"/>
    <col min="7218" max="7218" width="0.875" style="101" customWidth="1"/>
    <col min="7219" max="7219" width="1.25" style="101" customWidth="1"/>
    <col min="7220" max="7220" width="5.375" style="101" customWidth="1"/>
    <col min="7221" max="7221" width="6.5" style="101" customWidth="1"/>
    <col min="7222" max="7222" width="4.125" style="101" customWidth="1"/>
    <col min="7223" max="7223" width="7.875" style="101" customWidth="1"/>
    <col min="7224" max="7224" width="8.75" style="101" customWidth="1"/>
    <col min="7225" max="7228" width="6.25" style="101" customWidth="1"/>
    <col min="7229" max="7229" width="4.875" style="101" customWidth="1"/>
    <col min="7230" max="7230" width="2.5" style="101" customWidth="1"/>
    <col min="7231" max="7231" width="4.875" style="101" customWidth="1"/>
    <col min="7232" max="7469" width="9" style="101"/>
    <col min="7470" max="7470" width="1.75" style="101" customWidth="1"/>
    <col min="7471" max="7471" width="2.5" style="101" customWidth="1"/>
    <col min="7472" max="7472" width="3.625" style="101" customWidth="1"/>
    <col min="7473" max="7473" width="2.75" style="101" customWidth="1"/>
    <col min="7474" max="7474" width="0.875" style="101" customWidth="1"/>
    <col min="7475" max="7475" width="1.25" style="101" customWidth="1"/>
    <col min="7476" max="7476" width="5.375" style="101" customWidth="1"/>
    <col min="7477" max="7477" width="6.5" style="101" customWidth="1"/>
    <col min="7478" max="7478" width="4.125" style="101" customWidth="1"/>
    <col min="7479" max="7479" width="7.875" style="101" customWidth="1"/>
    <col min="7480" max="7480" width="8.75" style="101" customWidth="1"/>
    <col min="7481" max="7484" width="6.25" style="101" customWidth="1"/>
    <col min="7485" max="7485" width="4.875" style="101" customWidth="1"/>
    <col min="7486" max="7486" width="2.5" style="101" customWidth="1"/>
    <col min="7487" max="7487" width="4.875" style="101" customWidth="1"/>
    <col min="7488" max="7725" width="9" style="101"/>
    <col min="7726" max="7726" width="1.75" style="101" customWidth="1"/>
    <col min="7727" max="7727" width="2.5" style="101" customWidth="1"/>
    <col min="7728" max="7728" width="3.625" style="101" customWidth="1"/>
    <col min="7729" max="7729" width="2.75" style="101" customWidth="1"/>
    <col min="7730" max="7730" width="0.875" style="101" customWidth="1"/>
    <col min="7731" max="7731" width="1.25" style="101" customWidth="1"/>
    <col min="7732" max="7732" width="5.375" style="101" customWidth="1"/>
    <col min="7733" max="7733" width="6.5" style="101" customWidth="1"/>
    <col min="7734" max="7734" width="4.125" style="101" customWidth="1"/>
    <col min="7735" max="7735" width="7.875" style="101" customWidth="1"/>
    <col min="7736" max="7736" width="8.75" style="101" customWidth="1"/>
    <col min="7737" max="7740" width="6.25" style="101" customWidth="1"/>
    <col min="7741" max="7741" width="4.875" style="101" customWidth="1"/>
    <col min="7742" max="7742" width="2.5" style="101" customWidth="1"/>
    <col min="7743" max="7743" width="4.875" style="101" customWidth="1"/>
    <col min="7744" max="7981" width="9" style="101"/>
    <col min="7982" max="7982" width="1.75" style="101" customWidth="1"/>
    <col min="7983" max="7983" width="2.5" style="101" customWidth="1"/>
    <col min="7984" max="7984" width="3.625" style="101" customWidth="1"/>
    <col min="7985" max="7985" width="2.75" style="101" customWidth="1"/>
    <col min="7986" max="7986" width="0.875" style="101" customWidth="1"/>
    <col min="7987" max="7987" width="1.25" style="101" customWidth="1"/>
    <col min="7988" max="7988" width="5.375" style="101" customWidth="1"/>
    <col min="7989" max="7989" width="6.5" style="101" customWidth="1"/>
    <col min="7990" max="7990" width="4.125" style="101" customWidth="1"/>
    <col min="7991" max="7991" width="7.875" style="101" customWidth="1"/>
    <col min="7992" max="7992" width="8.75" style="101" customWidth="1"/>
    <col min="7993" max="7996" width="6.25" style="101" customWidth="1"/>
    <col min="7997" max="7997" width="4.875" style="101" customWidth="1"/>
    <col min="7998" max="7998" width="2.5" style="101" customWidth="1"/>
    <col min="7999" max="7999" width="4.875" style="101" customWidth="1"/>
    <col min="8000" max="8237" width="9" style="101"/>
    <col min="8238" max="8238" width="1.75" style="101" customWidth="1"/>
    <col min="8239" max="8239" width="2.5" style="101" customWidth="1"/>
    <col min="8240" max="8240" width="3.625" style="101" customWidth="1"/>
    <col min="8241" max="8241" width="2.75" style="101" customWidth="1"/>
    <col min="8242" max="8242" width="0.875" style="101" customWidth="1"/>
    <col min="8243" max="8243" width="1.25" style="101" customWidth="1"/>
    <col min="8244" max="8244" width="5.375" style="101" customWidth="1"/>
    <col min="8245" max="8245" width="6.5" style="101" customWidth="1"/>
    <col min="8246" max="8246" width="4.125" style="101" customWidth="1"/>
    <col min="8247" max="8247" width="7.875" style="101" customWidth="1"/>
    <col min="8248" max="8248" width="8.75" style="101" customWidth="1"/>
    <col min="8249" max="8252" width="6.25" style="101" customWidth="1"/>
    <col min="8253" max="8253" width="4.875" style="101" customWidth="1"/>
    <col min="8254" max="8254" width="2.5" style="101" customWidth="1"/>
    <col min="8255" max="8255" width="4.875" style="101" customWidth="1"/>
    <col min="8256" max="8493" width="9" style="101"/>
    <col min="8494" max="8494" width="1.75" style="101" customWidth="1"/>
    <col min="8495" max="8495" width="2.5" style="101" customWidth="1"/>
    <col min="8496" max="8496" width="3.625" style="101" customWidth="1"/>
    <col min="8497" max="8497" width="2.75" style="101" customWidth="1"/>
    <col min="8498" max="8498" width="0.875" style="101" customWidth="1"/>
    <col min="8499" max="8499" width="1.25" style="101" customWidth="1"/>
    <col min="8500" max="8500" width="5.375" style="101" customWidth="1"/>
    <col min="8501" max="8501" width="6.5" style="101" customWidth="1"/>
    <col min="8502" max="8502" width="4.125" style="101" customWidth="1"/>
    <col min="8503" max="8503" width="7.875" style="101" customWidth="1"/>
    <col min="8504" max="8504" width="8.75" style="101" customWidth="1"/>
    <col min="8505" max="8508" width="6.25" style="101" customWidth="1"/>
    <col min="8509" max="8509" width="4.875" style="101" customWidth="1"/>
    <col min="8510" max="8510" width="2.5" style="101" customWidth="1"/>
    <col min="8511" max="8511" width="4.875" style="101" customWidth="1"/>
    <col min="8512" max="8749" width="9" style="101"/>
    <col min="8750" max="8750" width="1.75" style="101" customWidth="1"/>
    <col min="8751" max="8751" width="2.5" style="101" customWidth="1"/>
    <col min="8752" max="8752" width="3.625" style="101" customWidth="1"/>
    <col min="8753" max="8753" width="2.75" style="101" customWidth="1"/>
    <col min="8754" max="8754" width="0.875" style="101" customWidth="1"/>
    <col min="8755" max="8755" width="1.25" style="101" customWidth="1"/>
    <col min="8756" max="8756" width="5.375" style="101" customWidth="1"/>
    <col min="8757" max="8757" width="6.5" style="101" customWidth="1"/>
    <col min="8758" max="8758" width="4.125" style="101" customWidth="1"/>
    <col min="8759" max="8759" width="7.875" style="101" customWidth="1"/>
    <col min="8760" max="8760" width="8.75" style="101" customWidth="1"/>
    <col min="8761" max="8764" width="6.25" style="101" customWidth="1"/>
    <col min="8765" max="8765" width="4.875" style="101" customWidth="1"/>
    <col min="8766" max="8766" width="2.5" style="101" customWidth="1"/>
    <col min="8767" max="8767" width="4.875" style="101" customWidth="1"/>
    <col min="8768" max="9005" width="9" style="101"/>
    <col min="9006" max="9006" width="1.75" style="101" customWidth="1"/>
    <col min="9007" max="9007" width="2.5" style="101" customWidth="1"/>
    <col min="9008" max="9008" width="3.625" style="101" customWidth="1"/>
    <col min="9009" max="9009" width="2.75" style="101" customWidth="1"/>
    <col min="9010" max="9010" width="0.875" style="101" customWidth="1"/>
    <col min="9011" max="9011" width="1.25" style="101" customWidth="1"/>
    <col min="9012" max="9012" width="5.375" style="101" customWidth="1"/>
    <col min="9013" max="9013" width="6.5" style="101" customWidth="1"/>
    <col min="9014" max="9014" width="4.125" style="101" customWidth="1"/>
    <col min="9015" max="9015" width="7.875" style="101" customWidth="1"/>
    <col min="9016" max="9016" width="8.75" style="101" customWidth="1"/>
    <col min="9017" max="9020" width="6.25" style="101" customWidth="1"/>
    <col min="9021" max="9021" width="4.875" style="101" customWidth="1"/>
    <col min="9022" max="9022" width="2.5" style="101" customWidth="1"/>
    <col min="9023" max="9023" width="4.875" style="101" customWidth="1"/>
    <col min="9024" max="9261" width="9" style="101"/>
    <col min="9262" max="9262" width="1.75" style="101" customWidth="1"/>
    <col min="9263" max="9263" width="2.5" style="101" customWidth="1"/>
    <col min="9264" max="9264" width="3.625" style="101" customWidth="1"/>
    <col min="9265" max="9265" width="2.75" style="101" customWidth="1"/>
    <col min="9266" max="9266" width="0.875" style="101" customWidth="1"/>
    <col min="9267" max="9267" width="1.25" style="101" customWidth="1"/>
    <col min="9268" max="9268" width="5.375" style="101" customWidth="1"/>
    <col min="9269" max="9269" width="6.5" style="101" customWidth="1"/>
    <col min="9270" max="9270" width="4.125" style="101" customWidth="1"/>
    <col min="9271" max="9271" width="7.875" style="101" customWidth="1"/>
    <col min="9272" max="9272" width="8.75" style="101" customWidth="1"/>
    <col min="9273" max="9276" width="6.25" style="101" customWidth="1"/>
    <col min="9277" max="9277" width="4.875" style="101" customWidth="1"/>
    <col min="9278" max="9278" width="2.5" style="101" customWidth="1"/>
    <col min="9279" max="9279" width="4.875" style="101" customWidth="1"/>
    <col min="9280" max="9517" width="9" style="101"/>
    <col min="9518" max="9518" width="1.75" style="101" customWidth="1"/>
    <col min="9519" max="9519" width="2.5" style="101" customWidth="1"/>
    <col min="9520" max="9520" width="3.625" style="101" customWidth="1"/>
    <col min="9521" max="9521" width="2.75" style="101" customWidth="1"/>
    <col min="9522" max="9522" width="0.875" style="101" customWidth="1"/>
    <col min="9523" max="9523" width="1.25" style="101" customWidth="1"/>
    <col min="9524" max="9524" width="5.375" style="101" customWidth="1"/>
    <col min="9525" max="9525" width="6.5" style="101" customWidth="1"/>
    <col min="9526" max="9526" width="4.125" style="101" customWidth="1"/>
    <col min="9527" max="9527" width="7.875" style="101" customWidth="1"/>
    <col min="9528" max="9528" width="8.75" style="101" customWidth="1"/>
    <col min="9529" max="9532" width="6.25" style="101" customWidth="1"/>
    <col min="9533" max="9533" width="4.875" style="101" customWidth="1"/>
    <col min="9534" max="9534" width="2.5" style="101" customWidth="1"/>
    <col min="9535" max="9535" width="4.875" style="101" customWidth="1"/>
    <col min="9536" max="9773" width="9" style="101"/>
    <col min="9774" max="9774" width="1.75" style="101" customWidth="1"/>
    <col min="9775" max="9775" width="2.5" style="101" customWidth="1"/>
    <col min="9776" max="9776" width="3.625" style="101" customWidth="1"/>
    <col min="9777" max="9777" width="2.75" style="101" customWidth="1"/>
    <col min="9778" max="9778" width="0.875" style="101" customWidth="1"/>
    <col min="9779" max="9779" width="1.25" style="101" customWidth="1"/>
    <col min="9780" max="9780" width="5.375" style="101" customWidth="1"/>
    <col min="9781" max="9781" width="6.5" style="101" customWidth="1"/>
    <col min="9782" max="9782" width="4.125" style="101" customWidth="1"/>
    <col min="9783" max="9783" width="7.875" style="101" customWidth="1"/>
    <col min="9784" max="9784" width="8.75" style="101" customWidth="1"/>
    <col min="9785" max="9788" width="6.25" style="101" customWidth="1"/>
    <col min="9789" max="9789" width="4.875" style="101" customWidth="1"/>
    <col min="9790" max="9790" width="2.5" style="101" customWidth="1"/>
    <col min="9791" max="9791" width="4.875" style="101" customWidth="1"/>
    <col min="9792" max="10029" width="9" style="101"/>
    <col min="10030" max="10030" width="1.75" style="101" customWidth="1"/>
    <col min="10031" max="10031" width="2.5" style="101" customWidth="1"/>
    <col min="10032" max="10032" width="3.625" style="101" customWidth="1"/>
    <col min="10033" max="10033" width="2.75" style="101" customWidth="1"/>
    <col min="10034" max="10034" width="0.875" style="101" customWidth="1"/>
    <col min="10035" max="10035" width="1.25" style="101" customWidth="1"/>
    <col min="10036" max="10036" width="5.375" style="101" customWidth="1"/>
    <col min="10037" max="10037" width="6.5" style="101" customWidth="1"/>
    <col min="10038" max="10038" width="4.125" style="101" customWidth="1"/>
    <col min="10039" max="10039" width="7.875" style="101" customWidth="1"/>
    <col min="10040" max="10040" width="8.75" style="101" customWidth="1"/>
    <col min="10041" max="10044" width="6.25" style="101" customWidth="1"/>
    <col min="10045" max="10045" width="4.875" style="101" customWidth="1"/>
    <col min="10046" max="10046" width="2.5" style="101" customWidth="1"/>
    <col min="10047" max="10047" width="4.875" style="101" customWidth="1"/>
    <col min="10048" max="10285" width="9" style="101"/>
    <col min="10286" max="10286" width="1.75" style="101" customWidth="1"/>
    <col min="10287" max="10287" width="2.5" style="101" customWidth="1"/>
    <col min="10288" max="10288" width="3.625" style="101" customWidth="1"/>
    <col min="10289" max="10289" width="2.75" style="101" customWidth="1"/>
    <col min="10290" max="10290" width="0.875" style="101" customWidth="1"/>
    <col min="10291" max="10291" width="1.25" style="101" customWidth="1"/>
    <col min="10292" max="10292" width="5.375" style="101" customWidth="1"/>
    <col min="10293" max="10293" width="6.5" style="101" customWidth="1"/>
    <col min="10294" max="10294" width="4.125" style="101" customWidth="1"/>
    <col min="10295" max="10295" width="7.875" style="101" customWidth="1"/>
    <col min="10296" max="10296" width="8.75" style="101" customWidth="1"/>
    <col min="10297" max="10300" width="6.25" style="101" customWidth="1"/>
    <col min="10301" max="10301" width="4.875" style="101" customWidth="1"/>
    <col min="10302" max="10302" width="2.5" style="101" customWidth="1"/>
    <col min="10303" max="10303" width="4.875" style="101" customWidth="1"/>
    <col min="10304" max="10541" width="9" style="101"/>
    <col min="10542" max="10542" width="1.75" style="101" customWidth="1"/>
    <col min="10543" max="10543" width="2.5" style="101" customWidth="1"/>
    <col min="10544" max="10544" width="3.625" style="101" customWidth="1"/>
    <col min="10545" max="10545" width="2.75" style="101" customWidth="1"/>
    <col min="10546" max="10546" width="0.875" style="101" customWidth="1"/>
    <col min="10547" max="10547" width="1.25" style="101" customWidth="1"/>
    <col min="10548" max="10548" width="5.375" style="101" customWidth="1"/>
    <col min="10549" max="10549" width="6.5" style="101" customWidth="1"/>
    <col min="10550" max="10550" width="4.125" style="101" customWidth="1"/>
    <col min="10551" max="10551" width="7.875" style="101" customWidth="1"/>
    <col min="10552" max="10552" width="8.75" style="101" customWidth="1"/>
    <col min="10553" max="10556" width="6.25" style="101" customWidth="1"/>
    <col min="10557" max="10557" width="4.875" style="101" customWidth="1"/>
    <col min="10558" max="10558" width="2.5" style="101" customWidth="1"/>
    <col min="10559" max="10559" width="4.875" style="101" customWidth="1"/>
    <col min="10560" max="10797" width="9" style="101"/>
    <col min="10798" max="10798" width="1.75" style="101" customWidth="1"/>
    <col min="10799" max="10799" width="2.5" style="101" customWidth="1"/>
    <col min="10800" max="10800" width="3.625" style="101" customWidth="1"/>
    <col min="10801" max="10801" width="2.75" style="101" customWidth="1"/>
    <col min="10802" max="10802" width="0.875" style="101" customWidth="1"/>
    <col min="10803" max="10803" width="1.25" style="101" customWidth="1"/>
    <col min="10804" max="10804" width="5.375" style="101" customWidth="1"/>
    <col min="10805" max="10805" width="6.5" style="101" customWidth="1"/>
    <col min="10806" max="10806" width="4.125" style="101" customWidth="1"/>
    <col min="10807" max="10807" width="7.875" style="101" customWidth="1"/>
    <col min="10808" max="10808" width="8.75" style="101" customWidth="1"/>
    <col min="10809" max="10812" width="6.25" style="101" customWidth="1"/>
    <col min="10813" max="10813" width="4.875" style="101" customWidth="1"/>
    <col min="10814" max="10814" width="2.5" style="101" customWidth="1"/>
    <col min="10815" max="10815" width="4.875" style="101" customWidth="1"/>
    <col min="10816" max="11053" width="9" style="101"/>
    <col min="11054" max="11054" width="1.75" style="101" customWidth="1"/>
    <col min="11055" max="11055" width="2.5" style="101" customWidth="1"/>
    <col min="11056" max="11056" width="3.625" style="101" customWidth="1"/>
    <col min="11057" max="11057" width="2.75" style="101" customWidth="1"/>
    <col min="11058" max="11058" width="0.875" style="101" customWidth="1"/>
    <col min="11059" max="11059" width="1.25" style="101" customWidth="1"/>
    <col min="11060" max="11060" width="5.375" style="101" customWidth="1"/>
    <col min="11061" max="11061" width="6.5" style="101" customWidth="1"/>
    <col min="11062" max="11062" width="4.125" style="101" customWidth="1"/>
    <col min="11063" max="11063" width="7.875" style="101" customWidth="1"/>
    <col min="11064" max="11064" width="8.75" style="101" customWidth="1"/>
    <col min="11065" max="11068" width="6.25" style="101" customWidth="1"/>
    <col min="11069" max="11069" width="4.875" style="101" customWidth="1"/>
    <col min="11070" max="11070" width="2.5" style="101" customWidth="1"/>
    <col min="11071" max="11071" width="4.875" style="101" customWidth="1"/>
    <col min="11072" max="11309" width="9" style="101"/>
    <col min="11310" max="11310" width="1.75" style="101" customWidth="1"/>
    <col min="11311" max="11311" width="2.5" style="101" customWidth="1"/>
    <col min="11312" max="11312" width="3.625" style="101" customWidth="1"/>
    <col min="11313" max="11313" width="2.75" style="101" customWidth="1"/>
    <col min="11314" max="11314" width="0.875" style="101" customWidth="1"/>
    <col min="11315" max="11315" width="1.25" style="101" customWidth="1"/>
    <col min="11316" max="11316" width="5.375" style="101" customWidth="1"/>
    <col min="11317" max="11317" width="6.5" style="101" customWidth="1"/>
    <col min="11318" max="11318" width="4.125" style="101" customWidth="1"/>
    <col min="11319" max="11319" width="7.875" style="101" customWidth="1"/>
    <col min="11320" max="11320" width="8.75" style="101" customWidth="1"/>
    <col min="11321" max="11324" width="6.25" style="101" customWidth="1"/>
    <col min="11325" max="11325" width="4.875" style="101" customWidth="1"/>
    <col min="11326" max="11326" width="2.5" style="101" customWidth="1"/>
    <col min="11327" max="11327" width="4.875" style="101" customWidth="1"/>
    <col min="11328" max="11565" width="9" style="101"/>
    <col min="11566" max="11566" width="1.75" style="101" customWidth="1"/>
    <col min="11567" max="11567" width="2.5" style="101" customWidth="1"/>
    <col min="11568" max="11568" width="3.625" style="101" customWidth="1"/>
    <col min="11569" max="11569" width="2.75" style="101" customWidth="1"/>
    <col min="11570" max="11570" width="0.875" style="101" customWidth="1"/>
    <col min="11571" max="11571" width="1.25" style="101" customWidth="1"/>
    <col min="11572" max="11572" width="5.375" style="101" customWidth="1"/>
    <col min="11573" max="11573" width="6.5" style="101" customWidth="1"/>
    <col min="11574" max="11574" width="4.125" style="101" customWidth="1"/>
    <col min="11575" max="11575" width="7.875" style="101" customWidth="1"/>
    <col min="11576" max="11576" width="8.75" style="101" customWidth="1"/>
    <col min="11577" max="11580" width="6.25" style="101" customWidth="1"/>
    <col min="11581" max="11581" width="4.875" style="101" customWidth="1"/>
    <col min="11582" max="11582" width="2.5" style="101" customWidth="1"/>
    <col min="11583" max="11583" width="4.875" style="101" customWidth="1"/>
    <col min="11584" max="11821" width="9" style="101"/>
    <col min="11822" max="11822" width="1.75" style="101" customWidth="1"/>
    <col min="11823" max="11823" width="2.5" style="101" customWidth="1"/>
    <col min="11824" max="11824" width="3.625" style="101" customWidth="1"/>
    <col min="11825" max="11825" width="2.75" style="101" customWidth="1"/>
    <col min="11826" max="11826" width="0.875" style="101" customWidth="1"/>
    <col min="11827" max="11827" width="1.25" style="101" customWidth="1"/>
    <col min="11828" max="11828" width="5.375" style="101" customWidth="1"/>
    <col min="11829" max="11829" width="6.5" style="101" customWidth="1"/>
    <col min="11830" max="11830" width="4.125" style="101" customWidth="1"/>
    <col min="11831" max="11831" width="7.875" style="101" customWidth="1"/>
    <col min="11832" max="11832" width="8.75" style="101" customWidth="1"/>
    <col min="11833" max="11836" width="6.25" style="101" customWidth="1"/>
    <col min="11837" max="11837" width="4.875" style="101" customWidth="1"/>
    <col min="11838" max="11838" width="2.5" style="101" customWidth="1"/>
    <col min="11839" max="11839" width="4.875" style="101" customWidth="1"/>
    <col min="11840" max="12077" width="9" style="101"/>
    <col min="12078" max="12078" width="1.75" style="101" customWidth="1"/>
    <col min="12079" max="12079" width="2.5" style="101" customWidth="1"/>
    <col min="12080" max="12080" width="3.625" style="101" customWidth="1"/>
    <col min="12081" max="12081" width="2.75" style="101" customWidth="1"/>
    <col min="12082" max="12082" width="0.875" style="101" customWidth="1"/>
    <col min="12083" max="12083" width="1.25" style="101" customWidth="1"/>
    <col min="12084" max="12084" width="5.375" style="101" customWidth="1"/>
    <col min="12085" max="12085" width="6.5" style="101" customWidth="1"/>
    <col min="12086" max="12086" width="4.125" style="101" customWidth="1"/>
    <col min="12087" max="12087" width="7.875" style="101" customWidth="1"/>
    <col min="12088" max="12088" width="8.75" style="101" customWidth="1"/>
    <col min="12089" max="12092" width="6.25" style="101" customWidth="1"/>
    <col min="12093" max="12093" width="4.875" style="101" customWidth="1"/>
    <col min="12094" max="12094" width="2.5" style="101" customWidth="1"/>
    <col min="12095" max="12095" width="4.875" style="101" customWidth="1"/>
    <col min="12096" max="12333" width="9" style="101"/>
    <col min="12334" max="12334" width="1.75" style="101" customWidth="1"/>
    <col min="12335" max="12335" width="2.5" style="101" customWidth="1"/>
    <col min="12336" max="12336" width="3.625" style="101" customWidth="1"/>
    <col min="12337" max="12337" width="2.75" style="101" customWidth="1"/>
    <col min="12338" max="12338" width="0.875" style="101" customWidth="1"/>
    <col min="12339" max="12339" width="1.25" style="101" customWidth="1"/>
    <col min="12340" max="12340" width="5.375" style="101" customWidth="1"/>
    <col min="12341" max="12341" width="6.5" style="101" customWidth="1"/>
    <col min="12342" max="12342" width="4.125" style="101" customWidth="1"/>
    <col min="12343" max="12343" width="7.875" style="101" customWidth="1"/>
    <col min="12344" max="12344" width="8.75" style="101" customWidth="1"/>
    <col min="12345" max="12348" width="6.25" style="101" customWidth="1"/>
    <col min="12349" max="12349" width="4.875" style="101" customWidth="1"/>
    <col min="12350" max="12350" width="2.5" style="101" customWidth="1"/>
    <col min="12351" max="12351" width="4.875" style="101" customWidth="1"/>
    <col min="12352" max="12589" width="9" style="101"/>
    <col min="12590" max="12590" width="1.75" style="101" customWidth="1"/>
    <col min="12591" max="12591" width="2.5" style="101" customWidth="1"/>
    <col min="12592" max="12592" width="3.625" style="101" customWidth="1"/>
    <col min="12593" max="12593" width="2.75" style="101" customWidth="1"/>
    <col min="12594" max="12594" width="0.875" style="101" customWidth="1"/>
    <col min="12595" max="12595" width="1.25" style="101" customWidth="1"/>
    <col min="12596" max="12596" width="5.375" style="101" customWidth="1"/>
    <col min="12597" max="12597" width="6.5" style="101" customWidth="1"/>
    <col min="12598" max="12598" width="4.125" style="101" customWidth="1"/>
    <col min="12599" max="12599" width="7.875" style="101" customWidth="1"/>
    <col min="12600" max="12600" width="8.75" style="101" customWidth="1"/>
    <col min="12601" max="12604" width="6.25" style="101" customWidth="1"/>
    <col min="12605" max="12605" width="4.875" style="101" customWidth="1"/>
    <col min="12606" max="12606" width="2.5" style="101" customWidth="1"/>
    <col min="12607" max="12607" width="4.875" style="101" customWidth="1"/>
    <col min="12608" max="12845" width="9" style="101"/>
    <col min="12846" max="12846" width="1.75" style="101" customWidth="1"/>
    <col min="12847" max="12847" width="2.5" style="101" customWidth="1"/>
    <col min="12848" max="12848" width="3.625" style="101" customWidth="1"/>
    <col min="12849" max="12849" width="2.75" style="101" customWidth="1"/>
    <col min="12850" max="12850" width="0.875" style="101" customWidth="1"/>
    <col min="12851" max="12851" width="1.25" style="101" customWidth="1"/>
    <col min="12852" max="12852" width="5.375" style="101" customWidth="1"/>
    <col min="12853" max="12853" width="6.5" style="101" customWidth="1"/>
    <col min="12854" max="12854" width="4.125" style="101" customWidth="1"/>
    <col min="12855" max="12855" width="7.875" style="101" customWidth="1"/>
    <col min="12856" max="12856" width="8.75" style="101" customWidth="1"/>
    <col min="12857" max="12860" width="6.25" style="101" customWidth="1"/>
    <col min="12861" max="12861" width="4.875" style="101" customWidth="1"/>
    <col min="12862" max="12862" width="2.5" style="101" customWidth="1"/>
    <col min="12863" max="12863" width="4.875" style="101" customWidth="1"/>
    <col min="12864" max="13101" width="9" style="101"/>
    <col min="13102" max="13102" width="1.75" style="101" customWidth="1"/>
    <col min="13103" max="13103" width="2.5" style="101" customWidth="1"/>
    <col min="13104" max="13104" width="3.625" style="101" customWidth="1"/>
    <col min="13105" max="13105" width="2.75" style="101" customWidth="1"/>
    <col min="13106" max="13106" width="0.875" style="101" customWidth="1"/>
    <col min="13107" max="13107" width="1.25" style="101" customWidth="1"/>
    <col min="13108" max="13108" width="5.375" style="101" customWidth="1"/>
    <col min="13109" max="13109" width="6.5" style="101" customWidth="1"/>
    <col min="13110" max="13110" width="4.125" style="101" customWidth="1"/>
    <col min="13111" max="13111" width="7.875" style="101" customWidth="1"/>
    <col min="13112" max="13112" width="8.75" style="101" customWidth="1"/>
    <col min="13113" max="13116" width="6.25" style="101" customWidth="1"/>
    <col min="13117" max="13117" width="4.875" style="101" customWidth="1"/>
    <col min="13118" max="13118" width="2.5" style="101" customWidth="1"/>
    <col min="13119" max="13119" width="4.875" style="101" customWidth="1"/>
    <col min="13120" max="13357" width="9" style="101"/>
    <col min="13358" max="13358" width="1.75" style="101" customWidth="1"/>
    <col min="13359" max="13359" width="2.5" style="101" customWidth="1"/>
    <col min="13360" max="13360" width="3.625" style="101" customWidth="1"/>
    <col min="13361" max="13361" width="2.75" style="101" customWidth="1"/>
    <col min="13362" max="13362" width="0.875" style="101" customWidth="1"/>
    <col min="13363" max="13363" width="1.25" style="101" customWidth="1"/>
    <col min="13364" max="13364" width="5.375" style="101" customWidth="1"/>
    <col min="13365" max="13365" width="6.5" style="101" customWidth="1"/>
    <col min="13366" max="13366" width="4.125" style="101" customWidth="1"/>
    <col min="13367" max="13367" width="7.875" style="101" customWidth="1"/>
    <col min="13368" max="13368" width="8.75" style="101" customWidth="1"/>
    <col min="13369" max="13372" width="6.25" style="101" customWidth="1"/>
    <col min="13373" max="13373" width="4.875" style="101" customWidth="1"/>
    <col min="13374" max="13374" width="2.5" style="101" customWidth="1"/>
    <col min="13375" max="13375" width="4.875" style="101" customWidth="1"/>
    <col min="13376" max="13613" width="9" style="101"/>
    <col min="13614" max="13614" width="1.75" style="101" customWidth="1"/>
    <col min="13615" max="13615" width="2.5" style="101" customWidth="1"/>
    <col min="13616" max="13616" width="3.625" style="101" customWidth="1"/>
    <col min="13617" max="13617" width="2.75" style="101" customWidth="1"/>
    <col min="13618" max="13618" width="0.875" style="101" customWidth="1"/>
    <col min="13619" max="13619" width="1.25" style="101" customWidth="1"/>
    <col min="13620" max="13620" width="5.375" style="101" customWidth="1"/>
    <col min="13621" max="13621" width="6.5" style="101" customWidth="1"/>
    <col min="13622" max="13622" width="4.125" style="101" customWidth="1"/>
    <col min="13623" max="13623" width="7.875" style="101" customWidth="1"/>
    <col min="13624" max="13624" width="8.75" style="101" customWidth="1"/>
    <col min="13625" max="13628" width="6.25" style="101" customWidth="1"/>
    <col min="13629" max="13629" width="4.875" style="101" customWidth="1"/>
    <col min="13630" max="13630" width="2.5" style="101" customWidth="1"/>
    <col min="13631" max="13631" width="4.875" style="101" customWidth="1"/>
    <col min="13632" max="13869" width="9" style="101"/>
    <col min="13870" max="13870" width="1.75" style="101" customWidth="1"/>
    <col min="13871" max="13871" width="2.5" style="101" customWidth="1"/>
    <col min="13872" max="13872" width="3.625" style="101" customWidth="1"/>
    <col min="13873" max="13873" width="2.75" style="101" customWidth="1"/>
    <col min="13874" max="13874" width="0.875" style="101" customWidth="1"/>
    <col min="13875" max="13875" width="1.25" style="101" customWidth="1"/>
    <col min="13876" max="13876" width="5.375" style="101" customWidth="1"/>
    <col min="13877" max="13877" width="6.5" style="101" customWidth="1"/>
    <col min="13878" max="13878" width="4.125" style="101" customWidth="1"/>
    <col min="13879" max="13879" width="7.875" style="101" customWidth="1"/>
    <col min="13880" max="13880" width="8.75" style="101" customWidth="1"/>
    <col min="13881" max="13884" width="6.25" style="101" customWidth="1"/>
    <col min="13885" max="13885" width="4.875" style="101" customWidth="1"/>
    <col min="13886" max="13886" width="2.5" style="101" customWidth="1"/>
    <col min="13887" max="13887" width="4.875" style="101" customWidth="1"/>
    <col min="13888" max="14125" width="9" style="101"/>
    <col min="14126" max="14126" width="1.75" style="101" customWidth="1"/>
    <col min="14127" max="14127" width="2.5" style="101" customWidth="1"/>
    <col min="14128" max="14128" width="3.625" style="101" customWidth="1"/>
    <col min="14129" max="14129" width="2.75" style="101" customWidth="1"/>
    <col min="14130" max="14130" width="0.875" style="101" customWidth="1"/>
    <col min="14131" max="14131" width="1.25" style="101" customWidth="1"/>
    <col min="14132" max="14132" width="5.375" style="101" customWidth="1"/>
    <col min="14133" max="14133" width="6.5" style="101" customWidth="1"/>
    <col min="14134" max="14134" width="4.125" style="101" customWidth="1"/>
    <col min="14135" max="14135" width="7.875" style="101" customWidth="1"/>
    <col min="14136" max="14136" width="8.75" style="101" customWidth="1"/>
    <col min="14137" max="14140" width="6.25" style="101" customWidth="1"/>
    <col min="14141" max="14141" width="4.875" style="101" customWidth="1"/>
    <col min="14142" max="14142" width="2.5" style="101" customWidth="1"/>
    <col min="14143" max="14143" width="4.875" style="101" customWidth="1"/>
    <col min="14144" max="14381" width="9" style="101"/>
    <col min="14382" max="14382" width="1.75" style="101" customWidth="1"/>
    <col min="14383" max="14383" width="2.5" style="101" customWidth="1"/>
    <col min="14384" max="14384" width="3.625" style="101" customWidth="1"/>
    <col min="14385" max="14385" width="2.75" style="101" customWidth="1"/>
    <col min="14386" max="14386" width="0.875" style="101" customWidth="1"/>
    <col min="14387" max="14387" width="1.25" style="101" customWidth="1"/>
    <col min="14388" max="14388" width="5.375" style="101" customWidth="1"/>
    <col min="14389" max="14389" width="6.5" style="101" customWidth="1"/>
    <col min="14390" max="14390" width="4.125" style="101" customWidth="1"/>
    <col min="14391" max="14391" width="7.875" style="101" customWidth="1"/>
    <col min="14392" max="14392" width="8.75" style="101" customWidth="1"/>
    <col min="14393" max="14396" width="6.25" style="101" customWidth="1"/>
    <col min="14397" max="14397" width="4.875" style="101" customWidth="1"/>
    <col min="14398" max="14398" width="2.5" style="101" customWidth="1"/>
    <col min="14399" max="14399" width="4.875" style="101" customWidth="1"/>
    <col min="14400" max="14637" width="9" style="101"/>
    <col min="14638" max="14638" width="1.75" style="101" customWidth="1"/>
    <col min="14639" max="14639" width="2.5" style="101" customWidth="1"/>
    <col min="14640" max="14640" width="3.625" style="101" customWidth="1"/>
    <col min="14641" max="14641" width="2.75" style="101" customWidth="1"/>
    <col min="14642" max="14642" width="0.875" style="101" customWidth="1"/>
    <col min="14643" max="14643" width="1.25" style="101" customWidth="1"/>
    <col min="14644" max="14644" width="5.375" style="101" customWidth="1"/>
    <col min="14645" max="14645" width="6.5" style="101" customWidth="1"/>
    <col min="14646" max="14646" width="4.125" style="101" customWidth="1"/>
    <col min="14647" max="14647" width="7.875" style="101" customWidth="1"/>
    <col min="14648" max="14648" width="8.75" style="101" customWidth="1"/>
    <col min="14649" max="14652" width="6.25" style="101" customWidth="1"/>
    <col min="14653" max="14653" width="4.875" style="101" customWidth="1"/>
    <col min="14654" max="14654" width="2.5" style="101" customWidth="1"/>
    <col min="14655" max="14655" width="4.875" style="101" customWidth="1"/>
    <col min="14656" max="14893" width="9" style="101"/>
    <col min="14894" max="14894" width="1.75" style="101" customWidth="1"/>
    <col min="14895" max="14895" width="2.5" style="101" customWidth="1"/>
    <col min="14896" max="14896" width="3.625" style="101" customWidth="1"/>
    <col min="14897" max="14897" width="2.75" style="101" customWidth="1"/>
    <col min="14898" max="14898" width="0.875" style="101" customWidth="1"/>
    <col min="14899" max="14899" width="1.25" style="101" customWidth="1"/>
    <col min="14900" max="14900" width="5.375" style="101" customWidth="1"/>
    <col min="14901" max="14901" width="6.5" style="101" customWidth="1"/>
    <col min="14902" max="14902" width="4.125" style="101" customWidth="1"/>
    <col min="14903" max="14903" width="7.875" style="101" customWidth="1"/>
    <col min="14904" max="14904" width="8.75" style="101" customWidth="1"/>
    <col min="14905" max="14908" width="6.25" style="101" customWidth="1"/>
    <col min="14909" max="14909" width="4.875" style="101" customWidth="1"/>
    <col min="14910" max="14910" width="2.5" style="101" customWidth="1"/>
    <col min="14911" max="14911" width="4.875" style="101" customWidth="1"/>
    <col min="14912" max="15149" width="9" style="101"/>
    <col min="15150" max="15150" width="1.75" style="101" customWidth="1"/>
    <col min="15151" max="15151" width="2.5" style="101" customWidth="1"/>
    <col min="15152" max="15152" width="3.625" style="101" customWidth="1"/>
    <col min="15153" max="15153" width="2.75" style="101" customWidth="1"/>
    <col min="15154" max="15154" width="0.875" style="101" customWidth="1"/>
    <col min="15155" max="15155" width="1.25" style="101" customWidth="1"/>
    <col min="15156" max="15156" width="5.375" style="101" customWidth="1"/>
    <col min="15157" max="15157" width="6.5" style="101" customWidth="1"/>
    <col min="15158" max="15158" width="4.125" style="101" customWidth="1"/>
    <col min="15159" max="15159" width="7.875" style="101" customWidth="1"/>
    <col min="15160" max="15160" width="8.75" style="101" customWidth="1"/>
    <col min="15161" max="15164" width="6.25" style="101" customWidth="1"/>
    <col min="15165" max="15165" width="4.875" style="101" customWidth="1"/>
    <col min="15166" max="15166" width="2.5" style="101" customWidth="1"/>
    <col min="15167" max="15167" width="4.875" style="101" customWidth="1"/>
    <col min="15168" max="15405" width="9" style="101"/>
    <col min="15406" max="15406" width="1.75" style="101" customWidth="1"/>
    <col min="15407" max="15407" width="2.5" style="101" customWidth="1"/>
    <col min="15408" max="15408" width="3.625" style="101" customWidth="1"/>
    <col min="15409" max="15409" width="2.75" style="101" customWidth="1"/>
    <col min="15410" max="15410" width="0.875" style="101" customWidth="1"/>
    <col min="15411" max="15411" width="1.25" style="101" customWidth="1"/>
    <col min="15412" max="15412" width="5.375" style="101" customWidth="1"/>
    <col min="15413" max="15413" width="6.5" style="101" customWidth="1"/>
    <col min="15414" max="15414" width="4.125" style="101" customWidth="1"/>
    <col min="15415" max="15415" width="7.875" style="101" customWidth="1"/>
    <col min="15416" max="15416" width="8.75" style="101" customWidth="1"/>
    <col min="15417" max="15420" width="6.25" style="101" customWidth="1"/>
    <col min="15421" max="15421" width="4.875" style="101" customWidth="1"/>
    <col min="15422" max="15422" width="2.5" style="101" customWidth="1"/>
    <col min="15423" max="15423" width="4.875" style="101" customWidth="1"/>
    <col min="15424" max="15661" width="9" style="101"/>
    <col min="15662" max="15662" width="1.75" style="101" customWidth="1"/>
    <col min="15663" max="15663" width="2.5" style="101" customWidth="1"/>
    <col min="15664" max="15664" width="3.625" style="101" customWidth="1"/>
    <col min="15665" max="15665" width="2.75" style="101" customWidth="1"/>
    <col min="15666" max="15666" width="0.875" style="101" customWidth="1"/>
    <col min="15667" max="15667" width="1.25" style="101" customWidth="1"/>
    <col min="15668" max="15668" width="5.375" style="101" customWidth="1"/>
    <col min="15669" max="15669" width="6.5" style="101" customWidth="1"/>
    <col min="15670" max="15670" width="4.125" style="101" customWidth="1"/>
    <col min="15671" max="15671" width="7.875" style="101" customWidth="1"/>
    <col min="15672" max="15672" width="8.75" style="101" customWidth="1"/>
    <col min="15673" max="15676" width="6.25" style="101" customWidth="1"/>
    <col min="15677" max="15677" width="4.875" style="101" customWidth="1"/>
    <col min="15678" max="15678" width="2.5" style="101" customWidth="1"/>
    <col min="15679" max="15679" width="4.875" style="101" customWidth="1"/>
    <col min="15680" max="15917" width="9" style="101"/>
    <col min="15918" max="15918" width="1.75" style="101" customWidth="1"/>
    <col min="15919" max="15919" width="2.5" style="101" customWidth="1"/>
    <col min="15920" max="15920" width="3.625" style="101" customWidth="1"/>
    <col min="15921" max="15921" width="2.75" style="101" customWidth="1"/>
    <col min="15922" max="15922" width="0.875" style="101" customWidth="1"/>
    <col min="15923" max="15923" width="1.25" style="101" customWidth="1"/>
    <col min="15924" max="15924" width="5.375" style="101" customWidth="1"/>
    <col min="15925" max="15925" width="6.5" style="101" customWidth="1"/>
    <col min="15926" max="15926" width="4.125" style="101" customWidth="1"/>
    <col min="15927" max="15927" width="7.875" style="101" customWidth="1"/>
    <col min="15928" max="15928" width="8.75" style="101" customWidth="1"/>
    <col min="15929" max="15932" width="6.25" style="101" customWidth="1"/>
    <col min="15933" max="15933" width="4.875" style="101" customWidth="1"/>
    <col min="15934" max="15934" width="2.5" style="101" customWidth="1"/>
    <col min="15935" max="15935" width="4.875" style="101" customWidth="1"/>
    <col min="15936" max="16173" width="9" style="101"/>
    <col min="16174" max="16174" width="1.75" style="101" customWidth="1"/>
    <col min="16175" max="16175" width="2.5" style="101" customWidth="1"/>
    <col min="16176" max="16176" width="3.625" style="101" customWidth="1"/>
    <col min="16177" max="16177" width="2.75" style="101" customWidth="1"/>
    <col min="16178" max="16178" width="0.875" style="101" customWidth="1"/>
    <col min="16179" max="16179" width="1.25" style="101" customWidth="1"/>
    <col min="16180" max="16180" width="5.375" style="101" customWidth="1"/>
    <col min="16181" max="16181" width="6.5" style="101" customWidth="1"/>
    <col min="16182" max="16182" width="4.125" style="101" customWidth="1"/>
    <col min="16183" max="16183" width="7.875" style="101" customWidth="1"/>
    <col min="16184" max="16184" width="8.75" style="101" customWidth="1"/>
    <col min="16185" max="16188" width="6.25" style="101" customWidth="1"/>
    <col min="16189" max="16189" width="4.875" style="101" customWidth="1"/>
    <col min="16190" max="16190" width="2.5" style="101" customWidth="1"/>
    <col min="16191" max="16191" width="4.875" style="101" customWidth="1"/>
    <col min="16192" max="16384" width="9" style="101"/>
  </cols>
  <sheetData>
    <row r="1" spans="1:83" s="57" customFormat="1" ht="13.5" customHeight="1">
      <c r="B1" s="593" t="s">
        <v>69</v>
      </c>
      <c r="C1" s="593" t="s">
        <v>14</v>
      </c>
      <c r="D1" s="593" t="s">
        <v>70</v>
      </c>
      <c r="E1" s="593" t="s">
        <v>71</v>
      </c>
      <c r="F1" s="139"/>
      <c r="G1" s="865" t="s">
        <v>261</v>
      </c>
      <c r="H1" s="865"/>
      <c r="I1" s="865"/>
      <c r="J1" s="865"/>
      <c r="K1" s="143"/>
      <c r="L1" s="865" t="s">
        <v>262</v>
      </c>
      <c r="M1" s="865"/>
      <c r="N1" s="865"/>
      <c r="O1" s="865"/>
      <c r="P1" s="865"/>
      <c r="Q1" s="865"/>
      <c r="R1" s="143"/>
      <c r="S1" s="598" t="s">
        <v>76</v>
      </c>
      <c r="T1" s="600"/>
      <c r="U1" s="143"/>
      <c r="V1" s="143"/>
      <c r="W1" s="868" t="s">
        <v>263</v>
      </c>
      <c r="X1" s="869"/>
      <c r="Y1" s="869"/>
      <c r="Z1" s="869"/>
      <c r="AA1" s="869"/>
      <c r="AB1" s="870"/>
      <c r="AC1" s="143"/>
      <c r="AD1" s="598" t="s">
        <v>264</v>
      </c>
      <c r="AE1" s="599"/>
      <c r="AF1" s="176"/>
      <c r="AG1" s="177"/>
      <c r="AH1" s="143"/>
      <c r="AI1" s="598" t="s">
        <v>265</v>
      </c>
      <c r="AJ1" s="599"/>
      <c r="AK1" s="599"/>
      <c r="AL1" s="599"/>
      <c r="AM1" s="600"/>
      <c r="AN1" s="143"/>
      <c r="AO1" s="598" t="s">
        <v>266</v>
      </c>
      <c r="AP1" s="599"/>
      <c r="AQ1" s="599"/>
      <c r="AR1" s="599"/>
      <c r="AS1" s="600"/>
      <c r="AT1" s="143"/>
      <c r="AU1" s="579" t="s">
        <v>267</v>
      </c>
      <c r="AV1" s="143"/>
      <c r="AW1" s="594" t="s">
        <v>268</v>
      </c>
      <c r="AX1" s="599"/>
      <c r="AY1" s="600"/>
      <c r="AZ1" s="143"/>
      <c r="BA1" s="579" t="s">
        <v>269</v>
      </c>
      <c r="BB1" s="143"/>
      <c r="BC1" s="579" t="s">
        <v>270</v>
      </c>
      <c r="BD1" s="143"/>
      <c r="BE1" s="579" t="s">
        <v>271</v>
      </c>
      <c r="BF1" s="143"/>
      <c r="BG1" s="579" t="s">
        <v>272</v>
      </c>
      <c r="BH1" s="143"/>
      <c r="BI1" s="579" t="s">
        <v>273</v>
      </c>
      <c r="BJ1" s="143"/>
      <c r="BK1" s="594" t="s">
        <v>274</v>
      </c>
      <c r="BL1" s="609"/>
      <c r="BM1" s="595"/>
      <c r="BN1" s="143"/>
      <c r="BO1" s="579" t="s">
        <v>275</v>
      </c>
      <c r="BP1" s="143"/>
      <c r="BQ1" s="143"/>
      <c r="BR1" s="143"/>
    </row>
    <row r="2" spans="1:83" s="57" customFormat="1" ht="13.5" customHeight="1">
      <c r="B2" s="593"/>
      <c r="C2" s="593"/>
      <c r="D2" s="593"/>
      <c r="E2" s="593"/>
      <c r="F2" s="139"/>
      <c r="G2" s="865" t="s">
        <v>276</v>
      </c>
      <c r="H2" s="865"/>
      <c r="I2" s="866" t="s">
        <v>277</v>
      </c>
      <c r="J2" s="866"/>
      <c r="K2" s="58"/>
      <c r="L2" s="865" t="s">
        <v>276</v>
      </c>
      <c r="M2" s="865"/>
      <c r="N2" s="867"/>
      <c r="O2" s="866" t="s">
        <v>277</v>
      </c>
      <c r="P2" s="866"/>
      <c r="Q2" s="866"/>
      <c r="R2" s="58"/>
      <c r="S2" s="601"/>
      <c r="T2" s="603"/>
      <c r="U2" s="58"/>
      <c r="V2" s="58"/>
      <c r="W2" s="871"/>
      <c r="X2" s="872"/>
      <c r="Y2" s="872"/>
      <c r="Z2" s="872"/>
      <c r="AA2" s="872"/>
      <c r="AB2" s="873"/>
      <c r="AC2" s="58"/>
      <c r="AD2" s="601"/>
      <c r="AE2" s="602"/>
      <c r="AF2" s="83"/>
      <c r="AG2" s="178"/>
      <c r="AH2" s="143"/>
      <c r="AI2" s="179"/>
      <c r="AJ2" s="862" t="s">
        <v>278</v>
      </c>
      <c r="AK2" s="863"/>
      <c r="AL2" s="863"/>
      <c r="AM2" s="864"/>
      <c r="AN2" s="143"/>
      <c r="AO2" s="179"/>
      <c r="AP2" s="862" t="s">
        <v>279</v>
      </c>
      <c r="AQ2" s="863"/>
      <c r="AR2" s="863"/>
      <c r="AS2" s="864"/>
      <c r="AT2" s="58"/>
      <c r="AU2" s="592"/>
      <c r="AV2" s="58"/>
      <c r="AW2" s="601"/>
      <c r="AX2" s="602"/>
      <c r="AY2" s="603"/>
      <c r="AZ2" s="58"/>
      <c r="BA2" s="592"/>
      <c r="BB2" s="58"/>
      <c r="BC2" s="592"/>
      <c r="BD2" s="58"/>
      <c r="BE2" s="592"/>
      <c r="BF2" s="58"/>
      <c r="BG2" s="592"/>
      <c r="BH2" s="58"/>
      <c r="BI2" s="592"/>
      <c r="BJ2" s="58"/>
      <c r="BK2" s="596"/>
      <c r="BL2" s="610"/>
      <c r="BM2" s="597"/>
      <c r="BN2" s="58"/>
      <c r="BO2" s="592"/>
      <c r="BP2" s="143"/>
      <c r="BQ2" s="143"/>
      <c r="BR2" s="58"/>
    </row>
    <row r="3" spans="1:83" s="71" customFormat="1" ht="13.5" customHeight="1">
      <c r="B3" s="593"/>
      <c r="C3" s="593"/>
      <c r="D3" s="593"/>
      <c r="E3" s="593"/>
      <c r="F3" s="140"/>
      <c r="G3" s="594" t="s">
        <v>72</v>
      </c>
      <c r="H3" s="595"/>
      <c r="I3" s="594" t="s">
        <v>72</v>
      </c>
      <c r="J3" s="595"/>
      <c r="K3" s="141"/>
      <c r="L3" s="60"/>
      <c r="M3" s="61"/>
      <c r="N3" s="63"/>
      <c r="O3" s="60"/>
      <c r="P3" s="61"/>
      <c r="Q3" s="62"/>
      <c r="R3" s="141"/>
      <c r="S3" s="66"/>
      <c r="T3" s="875" t="s">
        <v>280</v>
      </c>
      <c r="U3" s="63"/>
      <c r="V3" s="63"/>
      <c r="W3" s="64"/>
      <c r="X3" s="142"/>
      <c r="Y3" s="860" t="s">
        <v>262</v>
      </c>
      <c r="Z3" s="180"/>
      <c r="AA3" s="141"/>
      <c r="AB3" s="877"/>
      <c r="AC3" s="63"/>
      <c r="AD3" s="64"/>
      <c r="AE3" s="85"/>
      <c r="AF3" s="142"/>
      <c r="AG3" s="860" t="s">
        <v>281</v>
      </c>
      <c r="AH3" s="141"/>
      <c r="AI3" s="64"/>
      <c r="AJ3" s="858" t="s">
        <v>282</v>
      </c>
      <c r="AK3" s="859"/>
      <c r="AL3" s="858" t="s">
        <v>283</v>
      </c>
      <c r="AM3" s="859"/>
      <c r="AN3" s="141"/>
      <c r="AO3" s="64"/>
      <c r="AP3" s="858" t="s">
        <v>282</v>
      </c>
      <c r="AQ3" s="859"/>
      <c r="AR3" s="858" t="s">
        <v>283</v>
      </c>
      <c r="AS3" s="859"/>
      <c r="AT3" s="63"/>
      <c r="AU3" s="138"/>
      <c r="AV3" s="63"/>
      <c r="AW3" s="64"/>
      <c r="AX3" s="142"/>
      <c r="AY3" s="579" t="s">
        <v>91</v>
      </c>
      <c r="AZ3" s="63"/>
      <c r="BA3" s="592"/>
      <c r="BB3" s="63"/>
      <c r="BC3" s="592"/>
      <c r="BD3" s="63"/>
      <c r="BE3" s="592"/>
      <c r="BF3" s="63"/>
      <c r="BG3" s="592"/>
      <c r="BH3" s="63"/>
      <c r="BI3" s="592"/>
      <c r="BJ3" s="63"/>
      <c r="BK3" s="64"/>
      <c r="BL3" s="142"/>
      <c r="BM3" s="579" t="s">
        <v>91</v>
      </c>
      <c r="BN3" s="63"/>
      <c r="BO3" s="592"/>
      <c r="BP3" s="67"/>
      <c r="BQ3" s="67"/>
      <c r="BR3" s="63"/>
      <c r="BS3" s="72"/>
      <c r="BT3" s="72"/>
      <c r="BU3" s="72"/>
      <c r="BV3" s="72"/>
      <c r="BW3" s="72"/>
      <c r="BX3" s="72"/>
      <c r="BY3" s="72"/>
      <c r="BZ3" s="72"/>
      <c r="CA3" s="72"/>
      <c r="CB3" s="72"/>
      <c r="CC3" s="72"/>
      <c r="CD3" s="72"/>
      <c r="CE3" s="72"/>
    </row>
    <row r="4" spans="1:83" s="71" customFormat="1" ht="13.5" customHeight="1">
      <c r="B4" s="579"/>
      <c r="C4" s="579"/>
      <c r="D4" s="579"/>
      <c r="E4" s="579"/>
      <c r="F4" s="140"/>
      <c r="G4" s="60"/>
      <c r="H4" s="73" t="s">
        <v>284</v>
      </c>
      <c r="I4" s="60"/>
      <c r="J4" s="73" t="s">
        <v>284</v>
      </c>
      <c r="K4" s="136"/>
      <c r="L4" s="64"/>
      <c r="M4" s="75" t="s">
        <v>284</v>
      </c>
      <c r="N4" s="63"/>
      <c r="O4" s="181"/>
      <c r="P4" s="75" t="s">
        <v>284</v>
      </c>
      <c r="Q4" s="62"/>
      <c r="R4" s="58"/>
      <c r="S4" s="64"/>
      <c r="T4" s="876"/>
      <c r="U4" s="63"/>
      <c r="V4" s="63"/>
      <c r="W4" s="60"/>
      <c r="X4" s="136"/>
      <c r="Y4" s="861"/>
      <c r="Z4" s="180"/>
      <c r="AA4" s="58"/>
      <c r="AB4" s="877"/>
      <c r="AC4" s="63"/>
      <c r="AD4" s="60"/>
      <c r="AE4" s="73" t="s">
        <v>284</v>
      </c>
      <c r="AF4" s="136"/>
      <c r="AG4" s="861"/>
      <c r="AH4" s="141"/>
      <c r="AI4" s="64"/>
      <c r="AJ4" s="182" t="s">
        <v>121</v>
      </c>
      <c r="AK4" s="183" t="s">
        <v>122</v>
      </c>
      <c r="AL4" s="182" t="s">
        <v>121</v>
      </c>
      <c r="AM4" s="183" t="s">
        <v>122</v>
      </c>
      <c r="AN4" s="141"/>
      <c r="AO4" s="64"/>
      <c r="AP4" s="182" t="s">
        <v>121</v>
      </c>
      <c r="AQ4" s="183" t="s">
        <v>122</v>
      </c>
      <c r="AR4" s="182" t="s">
        <v>121</v>
      </c>
      <c r="AS4" s="183" t="s">
        <v>122</v>
      </c>
      <c r="AT4" s="63"/>
      <c r="AU4" s="66"/>
      <c r="AV4" s="63"/>
      <c r="AW4" s="60"/>
      <c r="AX4" s="136"/>
      <c r="AY4" s="592"/>
      <c r="AZ4" s="63"/>
      <c r="BA4" s="592"/>
      <c r="BB4" s="63"/>
      <c r="BC4" s="592"/>
      <c r="BD4" s="63"/>
      <c r="BE4" s="592"/>
      <c r="BF4" s="63"/>
      <c r="BG4" s="592"/>
      <c r="BH4" s="63"/>
      <c r="BI4" s="592"/>
      <c r="BJ4" s="63"/>
      <c r="BK4" s="60"/>
      <c r="BL4" s="136"/>
      <c r="BM4" s="592"/>
      <c r="BN4" s="63"/>
      <c r="BO4" s="592"/>
      <c r="BP4" s="68"/>
      <c r="BQ4" s="68"/>
      <c r="BR4" s="63"/>
      <c r="BS4" s="72"/>
      <c r="BT4" s="72"/>
      <c r="BU4" s="72"/>
      <c r="BV4" s="72"/>
      <c r="BW4" s="72"/>
      <c r="BX4" s="72"/>
      <c r="BY4" s="72"/>
      <c r="BZ4" s="72"/>
      <c r="CA4" s="72"/>
      <c r="CB4" s="72"/>
      <c r="CC4" s="72"/>
      <c r="CD4" s="72"/>
      <c r="CE4" s="72"/>
    </row>
    <row r="5" spans="1:83" s="71" customFormat="1" ht="13.5" customHeight="1">
      <c r="B5" s="137" t="s">
        <v>285</v>
      </c>
      <c r="C5" s="137" t="s">
        <v>286</v>
      </c>
      <c r="D5" s="137" t="s">
        <v>287</v>
      </c>
      <c r="E5" s="137" t="s">
        <v>288</v>
      </c>
      <c r="F5" s="141"/>
      <c r="G5" s="855" t="s">
        <v>289</v>
      </c>
      <c r="H5" s="855"/>
      <c r="I5" s="855" t="s">
        <v>289</v>
      </c>
      <c r="J5" s="855"/>
      <c r="K5" s="58"/>
      <c r="L5" s="855" t="s">
        <v>290</v>
      </c>
      <c r="M5" s="855"/>
      <c r="N5" s="855"/>
      <c r="O5" s="874" t="s">
        <v>101</v>
      </c>
      <c r="P5" s="874"/>
      <c r="Q5" s="874"/>
      <c r="R5" s="58"/>
      <c r="S5" s="855" t="s">
        <v>291</v>
      </c>
      <c r="T5" s="855"/>
      <c r="U5" s="63"/>
      <c r="V5" s="63"/>
      <c r="W5" s="855" t="s">
        <v>292</v>
      </c>
      <c r="X5" s="855"/>
      <c r="Y5" s="855"/>
      <c r="Z5" s="855"/>
      <c r="AA5" s="855"/>
      <c r="AB5" s="855"/>
      <c r="AC5" s="63"/>
      <c r="AD5" s="855" t="s">
        <v>293</v>
      </c>
      <c r="AE5" s="855"/>
      <c r="AF5" s="855"/>
      <c r="AG5" s="855"/>
      <c r="AH5" s="141"/>
      <c r="AI5" s="604" t="s">
        <v>294</v>
      </c>
      <c r="AJ5" s="605"/>
      <c r="AK5" s="605"/>
      <c r="AL5" s="605"/>
      <c r="AM5" s="606"/>
      <c r="AN5" s="141"/>
      <c r="AO5" s="604" t="s">
        <v>295</v>
      </c>
      <c r="AP5" s="605"/>
      <c r="AQ5" s="605"/>
      <c r="AR5" s="605"/>
      <c r="AS5" s="606"/>
      <c r="AT5" s="63"/>
      <c r="AU5" s="80" t="s">
        <v>296</v>
      </c>
      <c r="AV5" s="63"/>
      <c r="AW5" s="855" t="s">
        <v>297</v>
      </c>
      <c r="AX5" s="855"/>
      <c r="AY5" s="855"/>
      <c r="AZ5" s="63"/>
      <c r="BA5" s="80" t="s">
        <v>298</v>
      </c>
      <c r="BB5" s="63"/>
      <c r="BC5" s="80" t="s">
        <v>299</v>
      </c>
      <c r="BD5" s="63"/>
      <c r="BE5" s="80" t="s">
        <v>300</v>
      </c>
      <c r="BF5" s="63"/>
      <c r="BG5" s="80" t="s">
        <v>301</v>
      </c>
      <c r="BH5" s="63"/>
      <c r="BI5" s="80" t="s">
        <v>302</v>
      </c>
      <c r="BJ5" s="63"/>
      <c r="BK5" s="855" t="s">
        <v>303</v>
      </c>
      <c r="BL5" s="855"/>
      <c r="BM5" s="855"/>
      <c r="BN5" s="63"/>
      <c r="BO5" s="80" t="s">
        <v>304</v>
      </c>
      <c r="BP5" s="68"/>
      <c r="BQ5" s="68"/>
      <c r="BR5" s="63"/>
      <c r="BS5" s="72"/>
      <c r="BT5" s="72"/>
      <c r="BU5" s="72"/>
      <c r="BV5" s="72"/>
      <c r="BW5" s="72"/>
      <c r="BX5" s="72"/>
      <c r="BY5" s="72"/>
      <c r="BZ5" s="72"/>
      <c r="CA5" s="72"/>
      <c r="CB5" s="72"/>
      <c r="CC5" s="72"/>
      <c r="CD5" s="72"/>
      <c r="CE5" s="72"/>
    </row>
    <row r="6" spans="1:83" s="85" customFormat="1" ht="29.25" customHeight="1">
      <c r="A6" s="85">
        <v>1</v>
      </c>
      <c r="B6" s="184">
        <v>2</v>
      </c>
      <c r="C6" s="85">
        <v>3</v>
      </c>
      <c r="D6" s="184">
        <v>4</v>
      </c>
      <c r="E6" s="85">
        <v>5</v>
      </c>
      <c r="F6" s="184">
        <v>6</v>
      </c>
      <c r="G6" s="85">
        <v>7</v>
      </c>
      <c r="H6" s="184">
        <v>8</v>
      </c>
      <c r="I6" s="85">
        <v>9</v>
      </c>
      <c r="J6" s="184">
        <v>10</v>
      </c>
      <c r="K6" s="85">
        <v>11</v>
      </c>
      <c r="L6" s="184">
        <v>12</v>
      </c>
      <c r="M6" s="85">
        <v>13</v>
      </c>
      <c r="N6" s="184">
        <v>14</v>
      </c>
      <c r="O6" s="85">
        <v>15</v>
      </c>
      <c r="P6" s="184">
        <v>16</v>
      </c>
      <c r="Q6" s="85">
        <v>17</v>
      </c>
      <c r="R6" s="184">
        <v>18</v>
      </c>
      <c r="S6" s="85">
        <v>19</v>
      </c>
      <c r="T6" s="184">
        <v>20</v>
      </c>
      <c r="U6" s="85">
        <v>21</v>
      </c>
      <c r="V6" s="184">
        <v>22</v>
      </c>
      <c r="W6" s="85">
        <v>23</v>
      </c>
      <c r="X6" s="184">
        <v>24</v>
      </c>
      <c r="Y6" s="85">
        <v>25</v>
      </c>
      <c r="Z6" s="184">
        <v>26</v>
      </c>
      <c r="AA6" s="85">
        <v>27</v>
      </c>
      <c r="AB6" s="184">
        <v>28</v>
      </c>
      <c r="AC6" s="85">
        <v>29</v>
      </c>
      <c r="AD6" s="184">
        <v>30</v>
      </c>
      <c r="AE6" s="85">
        <v>31</v>
      </c>
      <c r="AF6" s="184">
        <v>32</v>
      </c>
      <c r="AG6" s="85">
        <v>33</v>
      </c>
      <c r="AH6" s="184">
        <v>34</v>
      </c>
      <c r="AI6" s="85">
        <v>35</v>
      </c>
      <c r="AJ6" s="184">
        <v>36</v>
      </c>
      <c r="AK6" s="85">
        <v>37</v>
      </c>
      <c r="AL6" s="184">
        <v>38</v>
      </c>
      <c r="AM6" s="85">
        <v>39</v>
      </c>
      <c r="AN6" s="184">
        <v>40</v>
      </c>
      <c r="AO6" s="85">
        <v>41</v>
      </c>
      <c r="AP6" s="184">
        <v>42</v>
      </c>
      <c r="AQ6" s="85">
        <v>43</v>
      </c>
      <c r="AR6" s="184">
        <v>44</v>
      </c>
      <c r="AS6" s="85">
        <v>45</v>
      </c>
      <c r="AT6" s="184">
        <v>46</v>
      </c>
      <c r="AU6" s="85">
        <v>47</v>
      </c>
      <c r="AV6" s="184">
        <v>48</v>
      </c>
      <c r="AW6" s="85">
        <v>49</v>
      </c>
      <c r="AX6" s="184">
        <v>50</v>
      </c>
      <c r="AY6" s="85">
        <v>51</v>
      </c>
      <c r="AZ6" s="184">
        <v>52</v>
      </c>
      <c r="BA6" s="85">
        <v>53</v>
      </c>
      <c r="BB6" s="184">
        <v>54</v>
      </c>
      <c r="BC6" s="85">
        <v>55</v>
      </c>
      <c r="BD6" s="184">
        <v>56</v>
      </c>
      <c r="BE6" s="85">
        <v>57</v>
      </c>
      <c r="BF6" s="184">
        <v>58</v>
      </c>
      <c r="BG6" s="85">
        <v>59</v>
      </c>
      <c r="BH6" s="184">
        <v>60</v>
      </c>
      <c r="BI6" s="85">
        <v>61</v>
      </c>
      <c r="BJ6" s="184">
        <v>62</v>
      </c>
      <c r="BK6" s="85">
        <v>63</v>
      </c>
      <c r="BL6" s="184">
        <v>64</v>
      </c>
      <c r="BM6" s="85">
        <v>65</v>
      </c>
      <c r="BN6" s="184">
        <v>66</v>
      </c>
      <c r="BO6" s="85">
        <v>67</v>
      </c>
      <c r="BP6" s="185"/>
      <c r="BQ6" s="185"/>
      <c r="BR6" s="63"/>
      <c r="BS6" s="84"/>
      <c r="BT6" s="84"/>
      <c r="BU6" s="84"/>
      <c r="BV6" s="84"/>
      <c r="BW6" s="84"/>
      <c r="BX6" s="84"/>
      <c r="BY6" s="84"/>
      <c r="BZ6" s="84"/>
      <c r="CA6" s="84"/>
      <c r="CB6" s="84"/>
      <c r="CC6" s="84"/>
      <c r="CD6" s="84"/>
      <c r="CE6" s="84"/>
    </row>
    <row r="7" spans="1:83" s="144" customFormat="1" ht="12.75" customHeight="1">
      <c r="A7" s="144" t="s">
        <v>305</v>
      </c>
      <c r="B7" s="579" t="s">
        <v>306</v>
      </c>
      <c r="C7" s="857" t="s">
        <v>307</v>
      </c>
      <c r="D7" s="571" t="s">
        <v>308</v>
      </c>
      <c r="E7" s="148" t="s">
        <v>25</v>
      </c>
      <c r="F7" s="149"/>
      <c r="G7" s="150">
        <v>239130</v>
      </c>
      <c r="H7" s="151">
        <v>246620</v>
      </c>
      <c r="I7" s="150">
        <v>188620</v>
      </c>
      <c r="J7" s="151">
        <v>196110</v>
      </c>
      <c r="K7" s="278" t="s">
        <v>309</v>
      </c>
      <c r="L7" s="152">
        <v>2320</v>
      </c>
      <c r="M7" s="153">
        <v>2390</v>
      </c>
      <c r="N7" s="154" t="s">
        <v>310</v>
      </c>
      <c r="O7" s="152">
        <v>1810</v>
      </c>
      <c r="P7" s="153">
        <v>1880</v>
      </c>
      <c r="Q7" s="154" t="s">
        <v>310</v>
      </c>
      <c r="R7" s="282" t="s">
        <v>507</v>
      </c>
      <c r="S7" s="155">
        <v>7490</v>
      </c>
      <c r="T7" s="290">
        <v>70</v>
      </c>
      <c r="U7" s="835" t="s">
        <v>118</v>
      </c>
      <c r="V7" s="286"/>
      <c r="W7" s="291"/>
      <c r="X7" s="546" t="s">
        <v>507</v>
      </c>
      <c r="Y7" s="292"/>
      <c r="Z7" s="293"/>
      <c r="AA7" s="553" t="s">
        <v>508</v>
      </c>
      <c r="AB7" s="292"/>
      <c r="AC7" s="586" t="s">
        <v>507</v>
      </c>
      <c r="AD7" s="844">
        <v>46500</v>
      </c>
      <c r="AE7" s="294"/>
      <c r="AF7" s="586" t="s">
        <v>507</v>
      </c>
      <c r="AG7" s="846">
        <v>390</v>
      </c>
      <c r="AH7" s="837" t="s">
        <v>507</v>
      </c>
      <c r="AI7" s="190" t="s">
        <v>311</v>
      </c>
      <c r="AJ7" s="938">
        <v>13400</v>
      </c>
      <c r="AK7" s="939">
        <v>14800</v>
      </c>
      <c r="AL7" s="940">
        <v>9400</v>
      </c>
      <c r="AM7" s="939">
        <v>9400</v>
      </c>
      <c r="AN7" s="837" t="s">
        <v>507</v>
      </c>
      <c r="AO7" s="190" t="s">
        <v>312</v>
      </c>
      <c r="AP7" s="191">
        <v>30200</v>
      </c>
      <c r="AQ7" s="192">
        <v>33600</v>
      </c>
      <c r="AR7" s="209">
        <v>21100</v>
      </c>
      <c r="AS7" s="210">
        <v>21100</v>
      </c>
      <c r="AT7" s="586" t="s">
        <v>118</v>
      </c>
      <c r="AU7" s="288"/>
      <c r="AV7" s="586" t="s">
        <v>507</v>
      </c>
      <c r="AW7" s="826">
        <v>21840</v>
      </c>
      <c r="AX7" s="546" t="s">
        <v>507</v>
      </c>
      <c r="AY7" s="829">
        <v>220</v>
      </c>
      <c r="AZ7" s="586" t="s">
        <v>509</v>
      </c>
      <c r="BA7" s="287"/>
      <c r="BB7" s="586" t="s">
        <v>509</v>
      </c>
      <c r="BC7" s="820" t="s">
        <v>313</v>
      </c>
      <c r="BD7" s="586" t="s">
        <v>509</v>
      </c>
      <c r="BE7" s="161"/>
      <c r="BF7" s="586" t="s">
        <v>510</v>
      </c>
      <c r="BG7" s="161"/>
      <c r="BH7" s="586" t="s">
        <v>510</v>
      </c>
      <c r="BI7" s="161"/>
      <c r="BJ7" s="586" t="s">
        <v>507</v>
      </c>
      <c r="BK7" s="826">
        <v>26120</v>
      </c>
      <c r="BL7" s="546" t="s">
        <v>118</v>
      </c>
      <c r="BM7" s="829">
        <v>260</v>
      </c>
      <c r="BN7" s="586"/>
      <c r="BO7" s="820" t="s">
        <v>314</v>
      </c>
      <c r="BP7" s="186"/>
      <c r="BQ7" s="186"/>
      <c r="BR7" s="162"/>
      <c r="BS7" s="163"/>
      <c r="BT7" s="163"/>
      <c r="BU7" s="163"/>
      <c r="BV7" s="163"/>
      <c r="BW7" s="163"/>
      <c r="BX7" s="163"/>
      <c r="BY7" s="163"/>
      <c r="BZ7" s="163"/>
      <c r="CA7" s="163"/>
      <c r="CB7" s="163"/>
      <c r="CC7" s="163"/>
      <c r="CD7" s="163"/>
      <c r="CE7" s="163"/>
    </row>
    <row r="8" spans="1:83" s="144" customFormat="1" ht="12.75" customHeight="1">
      <c r="A8" s="144" t="s">
        <v>315</v>
      </c>
      <c r="B8" s="592"/>
      <c r="C8" s="840"/>
      <c r="D8" s="588"/>
      <c r="E8" s="187" t="s">
        <v>6</v>
      </c>
      <c r="F8" s="149"/>
      <c r="G8" s="188">
        <v>246620</v>
      </c>
      <c r="H8" s="189">
        <v>302370</v>
      </c>
      <c r="I8" s="188">
        <v>196110</v>
      </c>
      <c r="J8" s="189">
        <v>251860</v>
      </c>
      <c r="K8" s="278" t="s">
        <v>309</v>
      </c>
      <c r="L8" s="295">
        <v>2390</v>
      </c>
      <c r="M8" s="296">
        <v>2910</v>
      </c>
      <c r="N8" s="297" t="s">
        <v>310</v>
      </c>
      <c r="O8" s="295">
        <v>1880</v>
      </c>
      <c r="P8" s="296">
        <v>2400</v>
      </c>
      <c r="Q8" s="297" t="s">
        <v>310</v>
      </c>
      <c r="R8" s="282" t="s">
        <v>507</v>
      </c>
      <c r="S8" s="167">
        <v>7490</v>
      </c>
      <c r="T8" s="298">
        <v>70</v>
      </c>
      <c r="U8" s="835"/>
      <c r="V8" s="286"/>
      <c r="W8" s="299"/>
      <c r="X8" s="546"/>
      <c r="Y8" s="300"/>
      <c r="Z8" s="293"/>
      <c r="AA8" s="553"/>
      <c r="AB8" s="300"/>
      <c r="AC8" s="586"/>
      <c r="AD8" s="845"/>
      <c r="AE8" s="301">
        <v>44820</v>
      </c>
      <c r="AF8" s="586"/>
      <c r="AG8" s="847"/>
      <c r="AH8" s="837"/>
      <c r="AI8" s="64" t="s">
        <v>316</v>
      </c>
      <c r="AJ8" s="941">
        <v>12700</v>
      </c>
      <c r="AK8" s="942">
        <v>14000</v>
      </c>
      <c r="AL8" s="943">
        <v>8900</v>
      </c>
      <c r="AM8" s="942">
        <v>8900</v>
      </c>
      <c r="AN8" s="837"/>
      <c r="AO8" s="64" t="s">
        <v>317</v>
      </c>
      <c r="AP8" s="197">
        <v>16600</v>
      </c>
      <c r="AQ8" s="193">
        <v>18500</v>
      </c>
      <c r="AR8" s="211">
        <v>11600</v>
      </c>
      <c r="AS8" s="195">
        <v>11600</v>
      </c>
      <c r="AT8" s="586"/>
      <c r="AU8" s="288"/>
      <c r="AV8" s="586"/>
      <c r="AW8" s="827"/>
      <c r="AX8" s="546"/>
      <c r="AY8" s="830"/>
      <c r="AZ8" s="586"/>
      <c r="BA8" s="288"/>
      <c r="BB8" s="586"/>
      <c r="BC8" s="821"/>
      <c r="BD8" s="586"/>
      <c r="BE8" s="302">
        <v>12720</v>
      </c>
      <c r="BF8" s="586"/>
      <c r="BG8" s="302">
        <v>44950</v>
      </c>
      <c r="BH8" s="586"/>
      <c r="BI8" s="302">
        <v>28840</v>
      </c>
      <c r="BJ8" s="586"/>
      <c r="BK8" s="827"/>
      <c r="BL8" s="546"/>
      <c r="BM8" s="830"/>
      <c r="BN8" s="586"/>
      <c r="BO8" s="821"/>
      <c r="BP8" s="186"/>
      <c r="BQ8" s="186"/>
      <c r="BR8" s="162"/>
      <c r="BS8" s="163"/>
      <c r="BT8" s="163"/>
      <c r="BU8" s="163"/>
      <c r="BV8" s="163"/>
      <c r="BW8" s="163"/>
      <c r="BX8" s="163"/>
      <c r="BY8" s="163"/>
      <c r="BZ8" s="163"/>
      <c r="CA8" s="163"/>
      <c r="CB8" s="163"/>
      <c r="CC8" s="163"/>
      <c r="CD8" s="163"/>
      <c r="CE8" s="163"/>
    </row>
    <row r="9" spans="1:83" s="144" customFormat="1" ht="12.75" customHeight="1">
      <c r="A9" s="144" t="s">
        <v>318</v>
      </c>
      <c r="B9" s="592"/>
      <c r="C9" s="840"/>
      <c r="D9" s="841" t="s">
        <v>319</v>
      </c>
      <c r="E9" s="187" t="s">
        <v>320</v>
      </c>
      <c r="F9" s="149"/>
      <c r="G9" s="188">
        <v>302370</v>
      </c>
      <c r="H9" s="189">
        <v>377290</v>
      </c>
      <c r="I9" s="188">
        <v>251860</v>
      </c>
      <c r="J9" s="189">
        <v>326780</v>
      </c>
      <c r="K9" s="278" t="s">
        <v>124</v>
      </c>
      <c r="L9" s="295">
        <v>2910</v>
      </c>
      <c r="M9" s="296">
        <v>3660</v>
      </c>
      <c r="N9" s="297" t="s">
        <v>310</v>
      </c>
      <c r="O9" s="295">
        <v>2400</v>
      </c>
      <c r="P9" s="296">
        <v>3150</v>
      </c>
      <c r="Q9" s="297" t="s">
        <v>310</v>
      </c>
      <c r="R9" s="90"/>
      <c r="S9" s="157"/>
      <c r="T9" s="303"/>
      <c r="U9" s="835"/>
      <c r="V9" s="286"/>
      <c r="W9" s="299"/>
      <c r="X9" s="546"/>
      <c r="Y9" s="300"/>
      <c r="Z9" s="293"/>
      <c r="AA9" s="553"/>
      <c r="AB9" s="300"/>
      <c r="AC9" s="586" t="s">
        <v>507</v>
      </c>
      <c r="AD9" s="849">
        <v>44820</v>
      </c>
      <c r="AE9" s="304"/>
      <c r="AF9" s="586"/>
      <c r="AG9" s="847"/>
      <c r="AH9" s="837"/>
      <c r="AI9" s="64" t="s">
        <v>321</v>
      </c>
      <c r="AJ9" s="941">
        <v>12100</v>
      </c>
      <c r="AK9" s="942">
        <v>13300</v>
      </c>
      <c r="AL9" s="943">
        <v>8400</v>
      </c>
      <c r="AM9" s="942">
        <v>8400</v>
      </c>
      <c r="AN9" s="837"/>
      <c r="AO9" s="64" t="s">
        <v>322</v>
      </c>
      <c r="AP9" s="197">
        <v>14500</v>
      </c>
      <c r="AQ9" s="193">
        <v>16100</v>
      </c>
      <c r="AR9" s="211">
        <v>10100</v>
      </c>
      <c r="AS9" s="195">
        <v>10100</v>
      </c>
      <c r="AT9" s="586"/>
      <c r="AU9" s="288"/>
      <c r="AV9" s="586"/>
      <c r="AW9" s="827"/>
      <c r="AX9" s="546"/>
      <c r="AY9" s="830"/>
      <c r="AZ9" s="586"/>
      <c r="BA9" s="288"/>
      <c r="BB9" s="586"/>
      <c r="BC9" s="824">
        <v>0.05</v>
      </c>
      <c r="BD9" s="586"/>
      <c r="BE9" s="305">
        <v>120</v>
      </c>
      <c r="BF9" s="586"/>
      <c r="BG9" s="305">
        <v>450</v>
      </c>
      <c r="BH9" s="586"/>
      <c r="BI9" s="305">
        <v>280</v>
      </c>
      <c r="BJ9" s="586"/>
      <c r="BK9" s="827"/>
      <c r="BL9" s="546"/>
      <c r="BM9" s="830"/>
      <c r="BN9" s="586"/>
      <c r="BO9" s="824">
        <v>0.62</v>
      </c>
      <c r="BP9" s="186"/>
      <c r="BQ9" s="186"/>
      <c r="BR9" s="162"/>
      <c r="BS9" s="163"/>
      <c r="BT9" s="163"/>
      <c r="BU9" s="163"/>
      <c r="BV9" s="163"/>
      <c r="BW9" s="163"/>
      <c r="BX9" s="163"/>
      <c r="BY9" s="163"/>
      <c r="BZ9" s="163"/>
      <c r="CA9" s="163"/>
      <c r="CB9" s="163"/>
      <c r="CC9" s="163"/>
      <c r="CD9" s="163"/>
      <c r="CE9" s="163"/>
    </row>
    <row r="10" spans="1:83" s="144" customFormat="1" ht="12.75" customHeight="1">
      <c r="A10" s="144" t="s">
        <v>323</v>
      </c>
      <c r="B10" s="592"/>
      <c r="C10" s="840"/>
      <c r="D10" s="842"/>
      <c r="E10" s="164" t="s">
        <v>11</v>
      </c>
      <c r="F10" s="149"/>
      <c r="G10" s="165">
        <v>377290</v>
      </c>
      <c r="H10" s="166"/>
      <c r="I10" s="165">
        <v>326780</v>
      </c>
      <c r="J10" s="166"/>
      <c r="K10" s="278" t="s">
        <v>309</v>
      </c>
      <c r="L10" s="167">
        <v>3660</v>
      </c>
      <c r="M10" s="168"/>
      <c r="N10" s="169" t="s">
        <v>310</v>
      </c>
      <c r="O10" s="167">
        <v>3150</v>
      </c>
      <c r="P10" s="168"/>
      <c r="Q10" s="169" t="s">
        <v>310</v>
      </c>
      <c r="R10" s="90"/>
      <c r="S10" s="157"/>
      <c r="T10" s="306"/>
      <c r="U10" s="835"/>
      <c r="V10" s="286"/>
      <c r="W10" s="299"/>
      <c r="X10" s="546"/>
      <c r="Y10" s="300"/>
      <c r="Z10" s="293"/>
      <c r="AA10" s="553"/>
      <c r="AB10" s="300"/>
      <c r="AC10" s="586"/>
      <c r="AD10" s="850"/>
      <c r="AE10" s="307"/>
      <c r="AF10" s="586"/>
      <c r="AG10" s="848"/>
      <c r="AH10" s="837"/>
      <c r="AI10" s="279" t="s">
        <v>324</v>
      </c>
      <c r="AJ10" s="944">
        <v>11400</v>
      </c>
      <c r="AK10" s="945">
        <v>12600</v>
      </c>
      <c r="AL10" s="946">
        <v>8000</v>
      </c>
      <c r="AM10" s="945">
        <v>8000</v>
      </c>
      <c r="AN10" s="837"/>
      <c r="AO10" s="279" t="s">
        <v>325</v>
      </c>
      <c r="AP10" s="199">
        <v>13000</v>
      </c>
      <c r="AQ10" s="200">
        <v>14400</v>
      </c>
      <c r="AR10" s="201">
        <v>9100</v>
      </c>
      <c r="AS10" s="202">
        <v>9100</v>
      </c>
      <c r="AT10" s="586"/>
      <c r="AU10" s="288"/>
      <c r="AV10" s="586"/>
      <c r="AW10" s="828"/>
      <c r="AX10" s="546"/>
      <c r="AY10" s="831"/>
      <c r="AZ10" s="586"/>
      <c r="BA10" s="288"/>
      <c r="BB10" s="586"/>
      <c r="BC10" s="825"/>
      <c r="BD10" s="586"/>
      <c r="BE10" s="308"/>
      <c r="BF10" s="586"/>
      <c r="BG10" s="309" t="s">
        <v>511</v>
      </c>
      <c r="BH10" s="586"/>
      <c r="BI10" s="309" t="s">
        <v>511</v>
      </c>
      <c r="BJ10" s="586"/>
      <c r="BK10" s="828"/>
      <c r="BL10" s="546"/>
      <c r="BM10" s="831"/>
      <c r="BN10" s="586"/>
      <c r="BO10" s="824"/>
      <c r="BP10" s="186"/>
      <c r="BQ10" s="186"/>
      <c r="BR10" s="162"/>
      <c r="BS10" s="163"/>
      <c r="BT10" s="163"/>
      <c r="BU10" s="163"/>
      <c r="BV10" s="163"/>
      <c r="BW10" s="163"/>
      <c r="BX10" s="163"/>
      <c r="BY10" s="163"/>
      <c r="BZ10" s="163"/>
      <c r="CA10" s="163"/>
      <c r="CB10" s="163"/>
      <c r="CC10" s="163"/>
      <c r="CD10" s="163"/>
      <c r="CE10" s="163"/>
    </row>
    <row r="11" spans="1:83" s="71" customFormat="1" ht="12.75" customHeight="1">
      <c r="A11" s="71" t="s">
        <v>326</v>
      </c>
      <c r="B11" s="592"/>
      <c r="C11" s="856" t="s">
        <v>327</v>
      </c>
      <c r="D11" s="581" t="s">
        <v>308</v>
      </c>
      <c r="E11" s="86" t="s">
        <v>25</v>
      </c>
      <c r="F11" s="87"/>
      <c r="G11" s="150">
        <v>131810</v>
      </c>
      <c r="H11" s="151">
        <v>139300</v>
      </c>
      <c r="I11" s="150">
        <v>106560</v>
      </c>
      <c r="J11" s="151">
        <v>114050</v>
      </c>
      <c r="K11" s="278" t="s">
        <v>309</v>
      </c>
      <c r="L11" s="152">
        <v>1240</v>
      </c>
      <c r="M11" s="153">
        <v>1310</v>
      </c>
      <c r="N11" s="154" t="s">
        <v>310</v>
      </c>
      <c r="O11" s="152">
        <v>990</v>
      </c>
      <c r="P11" s="153">
        <v>1060</v>
      </c>
      <c r="Q11" s="154" t="s">
        <v>310</v>
      </c>
      <c r="R11" s="282" t="s">
        <v>507</v>
      </c>
      <c r="S11" s="155">
        <v>7490</v>
      </c>
      <c r="T11" s="290">
        <v>70</v>
      </c>
      <c r="U11" s="835"/>
      <c r="V11" s="286"/>
      <c r="W11" s="299"/>
      <c r="X11" s="546"/>
      <c r="Y11" s="300"/>
      <c r="Z11" s="293"/>
      <c r="AA11" s="553"/>
      <c r="AB11" s="300"/>
      <c r="AC11" s="586" t="s">
        <v>507</v>
      </c>
      <c r="AD11" s="844">
        <v>26600</v>
      </c>
      <c r="AE11" s="294"/>
      <c r="AF11" s="586" t="s">
        <v>507</v>
      </c>
      <c r="AG11" s="846">
        <v>190</v>
      </c>
      <c r="AH11" s="837" t="s">
        <v>507</v>
      </c>
      <c r="AI11" s="190" t="s">
        <v>311</v>
      </c>
      <c r="AJ11" s="938">
        <v>6700</v>
      </c>
      <c r="AK11" s="939">
        <v>7400</v>
      </c>
      <c r="AL11" s="947">
        <v>4700</v>
      </c>
      <c r="AM11" s="942">
        <v>4700</v>
      </c>
      <c r="AN11" s="837" t="s">
        <v>507</v>
      </c>
      <c r="AO11" s="190" t="s">
        <v>312</v>
      </c>
      <c r="AP11" s="191">
        <v>15100</v>
      </c>
      <c r="AQ11" s="192">
        <v>16800</v>
      </c>
      <c r="AR11" s="194">
        <v>10500</v>
      </c>
      <c r="AS11" s="195">
        <v>10500</v>
      </c>
      <c r="AT11" s="586"/>
      <c r="AU11" s="288"/>
      <c r="AV11" s="586" t="s">
        <v>507</v>
      </c>
      <c r="AW11" s="826">
        <v>10920</v>
      </c>
      <c r="AX11" s="546" t="s">
        <v>507</v>
      </c>
      <c r="AY11" s="829">
        <v>110</v>
      </c>
      <c r="AZ11" s="586"/>
      <c r="BA11" s="288"/>
      <c r="BB11" s="586" t="s">
        <v>509</v>
      </c>
      <c r="BC11" s="820" t="s">
        <v>313</v>
      </c>
      <c r="BD11" s="586" t="s">
        <v>509</v>
      </c>
      <c r="BE11" s="161"/>
      <c r="BF11" s="586" t="s">
        <v>509</v>
      </c>
      <c r="BG11" s="161"/>
      <c r="BH11" s="586" t="s">
        <v>509</v>
      </c>
      <c r="BI11" s="161"/>
      <c r="BJ11" s="586" t="s">
        <v>507</v>
      </c>
      <c r="BK11" s="826">
        <v>13060</v>
      </c>
      <c r="BL11" s="546" t="s">
        <v>118</v>
      </c>
      <c r="BM11" s="829">
        <v>130</v>
      </c>
      <c r="BN11" s="586"/>
      <c r="BO11" s="820" t="s">
        <v>314</v>
      </c>
      <c r="BP11" s="185"/>
      <c r="BQ11" s="185"/>
      <c r="BR11" s="63"/>
      <c r="BS11" s="72"/>
      <c r="BT11" s="72"/>
      <c r="BU11" s="72"/>
      <c r="BV11" s="72"/>
      <c r="BW11" s="72"/>
      <c r="BX11" s="72"/>
      <c r="BY11" s="72"/>
      <c r="BZ11" s="72"/>
      <c r="CA11" s="72"/>
      <c r="CB11" s="72"/>
      <c r="CC11" s="72"/>
      <c r="CD11" s="72"/>
      <c r="CE11" s="72"/>
    </row>
    <row r="12" spans="1:83" s="71" customFormat="1" ht="12.75" customHeight="1">
      <c r="A12" s="71" t="s">
        <v>329</v>
      </c>
      <c r="B12" s="592"/>
      <c r="C12" s="833"/>
      <c r="D12" s="582"/>
      <c r="E12" s="196" t="s">
        <v>6</v>
      </c>
      <c r="F12" s="87"/>
      <c r="G12" s="188">
        <v>139300</v>
      </c>
      <c r="H12" s="189">
        <v>195050</v>
      </c>
      <c r="I12" s="188">
        <v>114050</v>
      </c>
      <c r="J12" s="189">
        <v>169800</v>
      </c>
      <c r="K12" s="278" t="s">
        <v>328</v>
      </c>
      <c r="L12" s="295">
        <v>1310</v>
      </c>
      <c r="M12" s="296">
        <v>1830</v>
      </c>
      <c r="N12" s="297" t="s">
        <v>310</v>
      </c>
      <c r="O12" s="295">
        <v>1060</v>
      </c>
      <c r="P12" s="296">
        <v>1580</v>
      </c>
      <c r="Q12" s="297" t="s">
        <v>310</v>
      </c>
      <c r="R12" s="282" t="s">
        <v>507</v>
      </c>
      <c r="S12" s="167">
        <v>7490</v>
      </c>
      <c r="T12" s="298">
        <v>70</v>
      </c>
      <c r="U12" s="835"/>
      <c r="V12" s="286"/>
      <c r="W12" s="299"/>
      <c r="X12" s="546"/>
      <c r="Y12" s="300"/>
      <c r="Z12" s="293"/>
      <c r="AA12" s="553"/>
      <c r="AB12" s="300"/>
      <c r="AC12" s="586"/>
      <c r="AD12" s="845"/>
      <c r="AE12" s="301">
        <v>24920</v>
      </c>
      <c r="AF12" s="586"/>
      <c r="AG12" s="847"/>
      <c r="AH12" s="837"/>
      <c r="AI12" s="64" t="s">
        <v>316</v>
      </c>
      <c r="AJ12" s="941">
        <v>6300</v>
      </c>
      <c r="AK12" s="942">
        <v>7000</v>
      </c>
      <c r="AL12" s="947">
        <v>4400</v>
      </c>
      <c r="AM12" s="942">
        <v>4400</v>
      </c>
      <c r="AN12" s="837"/>
      <c r="AO12" s="64" t="s">
        <v>317</v>
      </c>
      <c r="AP12" s="197">
        <v>8300</v>
      </c>
      <c r="AQ12" s="193">
        <v>9200</v>
      </c>
      <c r="AR12" s="194">
        <v>5800</v>
      </c>
      <c r="AS12" s="195">
        <v>5800</v>
      </c>
      <c r="AT12" s="586"/>
      <c r="AU12" s="288"/>
      <c r="AV12" s="586"/>
      <c r="AW12" s="827"/>
      <c r="AX12" s="546"/>
      <c r="AY12" s="830"/>
      <c r="AZ12" s="586"/>
      <c r="BA12" s="288"/>
      <c r="BB12" s="586"/>
      <c r="BC12" s="821"/>
      <c r="BD12" s="586"/>
      <c r="BE12" s="302">
        <v>6360</v>
      </c>
      <c r="BF12" s="586"/>
      <c r="BG12" s="302">
        <v>22470</v>
      </c>
      <c r="BH12" s="586"/>
      <c r="BI12" s="302">
        <v>14420</v>
      </c>
      <c r="BJ12" s="586"/>
      <c r="BK12" s="827"/>
      <c r="BL12" s="546"/>
      <c r="BM12" s="830"/>
      <c r="BN12" s="586"/>
      <c r="BO12" s="821"/>
      <c r="BP12" s="185"/>
      <c r="BQ12" s="185"/>
      <c r="BR12" s="63"/>
      <c r="BS12" s="72"/>
      <c r="BT12" s="72"/>
      <c r="BU12" s="72"/>
      <c r="BV12" s="72"/>
      <c r="BW12" s="72"/>
      <c r="BX12" s="72"/>
      <c r="BY12" s="72"/>
      <c r="BZ12" s="72"/>
      <c r="CA12" s="72"/>
      <c r="CB12" s="72"/>
      <c r="CC12" s="72"/>
      <c r="CD12" s="72"/>
      <c r="CE12" s="72"/>
    </row>
    <row r="13" spans="1:83" s="71" customFormat="1" ht="12.75" customHeight="1">
      <c r="A13" s="71" t="s">
        <v>330</v>
      </c>
      <c r="B13" s="592"/>
      <c r="C13" s="833"/>
      <c r="D13" s="822" t="s">
        <v>319</v>
      </c>
      <c r="E13" s="196" t="s">
        <v>320</v>
      </c>
      <c r="F13" s="87"/>
      <c r="G13" s="188">
        <v>195050</v>
      </c>
      <c r="H13" s="189">
        <v>269970</v>
      </c>
      <c r="I13" s="188">
        <v>169800</v>
      </c>
      <c r="J13" s="189">
        <v>244720</v>
      </c>
      <c r="K13" s="278" t="s">
        <v>328</v>
      </c>
      <c r="L13" s="295">
        <v>1830</v>
      </c>
      <c r="M13" s="296">
        <v>2580</v>
      </c>
      <c r="N13" s="297" t="s">
        <v>310</v>
      </c>
      <c r="O13" s="295">
        <v>1580</v>
      </c>
      <c r="P13" s="296">
        <v>2330</v>
      </c>
      <c r="Q13" s="297" t="s">
        <v>310</v>
      </c>
      <c r="R13" s="90"/>
      <c r="S13" s="157"/>
      <c r="T13" s="303"/>
      <c r="U13" s="835"/>
      <c r="V13" s="286"/>
      <c r="W13" s="310"/>
      <c r="X13" s="546"/>
      <c r="Y13" s="300"/>
      <c r="Z13" s="293"/>
      <c r="AA13" s="553"/>
      <c r="AB13" s="300"/>
      <c r="AC13" s="586" t="s">
        <v>507</v>
      </c>
      <c r="AD13" s="849">
        <v>24920</v>
      </c>
      <c r="AE13" s="304"/>
      <c r="AF13" s="586"/>
      <c r="AG13" s="847"/>
      <c r="AH13" s="837"/>
      <c r="AI13" s="64" t="s">
        <v>321</v>
      </c>
      <c r="AJ13" s="941">
        <v>6000</v>
      </c>
      <c r="AK13" s="942">
        <v>6600</v>
      </c>
      <c r="AL13" s="947">
        <v>4200</v>
      </c>
      <c r="AM13" s="942">
        <v>4200</v>
      </c>
      <c r="AN13" s="837"/>
      <c r="AO13" s="64" t="s">
        <v>322</v>
      </c>
      <c r="AP13" s="197">
        <v>7200</v>
      </c>
      <c r="AQ13" s="193">
        <v>8000</v>
      </c>
      <c r="AR13" s="194">
        <v>5000</v>
      </c>
      <c r="AS13" s="195">
        <v>5000</v>
      </c>
      <c r="AT13" s="586"/>
      <c r="AU13" s="198"/>
      <c r="AV13" s="586"/>
      <c r="AW13" s="827"/>
      <c r="AX13" s="546"/>
      <c r="AY13" s="830"/>
      <c r="AZ13" s="586"/>
      <c r="BA13" s="198"/>
      <c r="BB13" s="586"/>
      <c r="BC13" s="824">
        <v>0.05</v>
      </c>
      <c r="BD13" s="586"/>
      <c r="BE13" s="305">
        <v>60</v>
      </c>
      <c r="BF13" s="586"/>
      <c r="BG13" s="305">
        <v>220</v>
      </c>
      <c r="BH13" s="586"/>
      <c r="BI13" s="305">
        <v>140</v>
      </c>
      <c r="BJ13" s="586"/>
      <c r="BK13" s="827"/>
      <c r="BL13" s="546"/>
      <c r="BM13" s="830"/>
      <c r="BN13" s="586"/>
      <c r="BO13" s="824">
        <v>0.79</v>
      </c>
      <c r="BP13" s="185"/>
      <c r="BQ13" s="185"/>
      <c r="BR13" s="63"/>
      <c r="BS13" s="72"/>
      <c r="BT13" s="72"/>
      <c r="BU13" s="72"/>
      <c r="BV13" s="72"/>
      <c r="BW13" s="72"/>
      <c r="BX13" s="72"/>
      <c r="BY13" s="72"/>
      <c r="BZ13" s="72"/>
      <c r="CA13" s="72"/>
      <c r="CB13" s="72"/>
      <c r="CC13" s="72"/>
      <c r="CD13" s="72"/>
      <c r="CE13" s="72"/>
    </row>
    <row r="14" spans="1:83" s="71" customFormat="1" ht="12.75" customHeight="1">
      <c r="A14" s="71" t="s">
        <v>331</v>
      </c>
      <c r="B14" s="592"/>
      <c r="C14" s="833"/>
      <c r="D14" s="823"/>
      <c r="E14" s="91" t="s">
        <v>11</v>
      </c>
      <c r="F14" s="87"/>
      <c r="G14" s="165">
        <v>269970</v>
      </c>
      <c r="H14" s="166"/>
      <c r="I14" s="165">
        <v>244720</v>
      </c>
      <c r="J14" s="166"/>
      <c r="K14" s="278" t="s">
        <v>328</v>
      </c>
      <c r="L14" s="167">
        <v>2580</v>
      </c>
      <c r="M14" s="168"/>
      <c r="N14" s="169" t="s">
        <v>310</v>
      </c>
      <c r="O14" s="167">
        <v>2330</v>
      </c>
      <c r="P14" s="168"/>
      <c r="Q14" s="169" t="s">
        <v>310</v>
      </c>
      <c r="R14" s="90"/>
      <c r="S14" s="157"/>
      <c r="T14" s="306"/>
      <c r="U14" s="835"/>
      <c r="V14" s="286"/>
      <c r="W14" s="310"/>
      <c r="X14" s="546"/>
      <c r="Y14" s="300"/>
      <c r="Z14" s="293"/>
      <c r="AA14" s="553"/>
      <c r="AB14" s="300"/>
      <c r="AC14" s="586"/>
      <c r="AD14" s="850"/>
      <c r="AE14" s="307"/>
      <c r="AF14" s="586"/>
      <c r="AG14" s="848"/>
      <c r="AH14" s="837"/>
      <c r="AI14" s="279" t="s">
        <v>324</v>
      </c>
      <c r="AJ14" s="944">
        <v>5700</v>
      </c>
      <c r="AK14" s="945">
        <v>6300</v>
      </c>
      <c r="AL14" s="946">
        <v>4000</v>
      </c>
      <c r="AM14" s="945">
        <v>4000</v>
      </c>
      <c r="AN14" s="837"/>
      <c r="AO14" s="279" t="s">
        <v>325</v>
      </c>
      <c r="AP14" s="199">
        <v>6500</v>
      </c>
      <c r="AQ14" s="200">
        <v>7200</v>
      </c>
      <c r="AR14" s="201">
        <v>4500</v>
      </c>
      <c r="AS14" s="202">
        <v>4500</v>
      </c>
      <c r="AT14" s="586"/>
      <c r="AU14" s="198"/>
      <c r="AV14" s="586"/>
      <c r="AW14" s="828"/>
      <c r="AX14" s="546"/>
      <c r="AY14" s="831"/>
      <c r="AZ14" s="586"/>
      <c r="BA14" s="198"/>
      <c r="BB14" s="586"/>
      <c r="BC14" s="825"/>
      <c r="BD14" s="586"/>
      <c r="BE14" s="308"/>
      <c r="BF14" s="586"/>
      <c r="BG14" s="309" t="s">
        <v>511</v>
      </c>
      <c r="BH14" s="586"/>
      <c r="BI14" s="309" t="s">
        <v>511</v>
      </c>
      <c r="BJ14" s="586"/>
      <c r="BK14" s="828"/>
      <c r="BL14" s="546"/>
      <c r="BM14" s="831"/>
      <c r="BN14" s="586"/>
      <c r="BO14" s="824"/>
      <c r="BP14" s="185"/>
      <c r="BQ14" s="185"/>
      <c r="BR14" s="63"/>
      <c r="BS14" s="72"/>
      <c r="BT14" s="72"/>
      <c r="BU14" s="72"/>
      <c r="BV14" s="72"/>
      <c r="BW14" s="72"/>
      <c r="BX14" s="72"/>
      <c r="BY14" s="72"/>
      <c r="BZ14" s="72"/>
      <c r="CA14" s="72"/>
      <c r="CB14" s="72"/>
      <c r="CC14" s="72"/>
      <c r="CD14" s="72"/>
      <c r="CE14" s="72"/>
    </row>
    <row r="15" spans="1:83" s="144" customFormat="1" ht="12.75" customHeight="1">
      <c r="A15" s="144" t="s">
        <v>332</v>
      </c>
      <c r="B15" s="592"/>
      <c r="C15" s="857" t="s">
        <v>333</v>
      </c>
      <c r="D15" s="571" t="s">
        <v>308</v>
      </c>
      <c r="E15" s="148" t="s">
        <v>25</v>
      </c>
      <c r="F15" s="149"/>
      <c r="G15" s="150">
        <v>95920</v>
      </c>
      <c r="H15" s="151">
        <v>103410</v>
      </c>
      <c r="I15" s="150">
        <v>79090</v>
      </c>
      <c r="J15" s="151">
        <v>86580</v>
      </c>
      <c r="K15" s="278" t="s">
        <v>328</v>
      </c>
      <c r="L15" s="152">
        <v>890</v>
      </c>
      <c r="M15" s="153">
        <v>960</v>
      </c>
      <c r="N15" s="154" t="s">
        <v>310</v>
      </c>
      <c r="O15" s="152">
        <v>720</v>
      </c>
      <c r="P15" s="153">
        <v>790</v>
      </c>
      <c r="Q15" s="154" t="s">
        <v>310</v>
      </c>
      <c r="R15" s="282" t="s">
        <v>507</v>
      </c>
      <c r="S15" s="155">
        <v>7490</v>
      </c>
      <c r="T15" s="290">
        <v>70</v>
      </c>
      <c r="U15" s="835"/>
      <c r="V15" s="286"/>
      <c r="W15" s="310"/>
      <c r="X15" s="546"/>
      <c r="Y15" s="300"/>
      <c r="Z15" s="293"/>
      <c r="AA15" s="553"/>
      <c r="AB15" s="300"/>
      <c r="AC15" s="586" t="s">
        <v>507</v>
      </c>
      <c r="AD15" s="844">
        <v>19960</v>
      </c>
      <c r="AE15" s="294"/>
      <c r="AF15" s="586" t="s">
        <v>512</v>
      </c>
      <c r="AG15" s="846">
        <v>130</v>
      </c>
      <c r="AH15" s="837" t="s">
        <v>507</v>
      </c>
      <c r="AI15" s="190" t="s">
        <v>311</v>
      </c>
      <c r="AJ15" s="938">
        <v>4600</v>
      </c>
      <c r="AK15" s="939">
        <v>5100</v>
      </c>
      <c r="AL15" s="947">
        <v>3200</v>
      </c>
      <c r="AM15" s="942">
        <v>3200</v>
      </c>
      <c r="AN15" s="837" t="s">
        <v>507</v>
      </c>
      <c r="AO15" s="190" t="s">
        <v>312</v>
      </c>
      <c r="AP15" s="191">
        <v>10500</v>
      </c>
      <c r="AQ15" s="192">
        <v>11700</v>
      </c>
      <c r="AR15" s="194">
        <v>7300</v>
      </c>
      <c r="AS15" s="195">
        <v>7300</v>
      </c>
      <c r="AT15" s="586"/>
      <c r="AU15" s="198"/>
      <c r="AV15" s="586" t="s">
        <v>507</v>
      </c>
      <c r="AW15" s="826">
        <v>7280</v>
      </c>
      <c r="AX15" s="546" t="s">
        <v>507</v>
      </c>
      <c r="AY15" s="829">
        <v>70</v>
      </c>
      <c r="AZ15" s="586"/>
      <c r="BA15" s="198"/>
      <c r="BB15" s="586" t="s">
        <v>509</v>
      </c>
      <c r="BC15" s="820" t="s">
        <v>313</v>
      </c>
      <c r="BD15" s="586" t="s">
        <v>509</v>
      </c>
      <c r="BE15" s="161"/>
      <c r="BF15" s="586" t="s">
        <v>509</v>
      </c>
      <c r="BG15" s="161"/>
      <c r="BH15" s="586" t="s">
        <v>509</v>
      </c>
      <c r="BI15" s="161"/>
      <c r="BJ15" s="586" t="s">
        <v>507</v>
      </c>
      <c r="BK15" s="826">
        <v>8700</v>
      </c>
      <c r="BL15" s="546" t="s">
        <v>118</v>
      </c>
      <c r="BM15" s="829">
        <v>80</v>
      </c>
      <c r="BN15" s="586"/>
      <c r="BO15" s="820" t="s">
        <v>314</v>
      </c>
      <c r="BP15" s="186"/>
      <c r="BQ15" s="186"/>
      <c r="BR15" s="162"/>
      <c r="BS15" s="163"/>
      <c r="BT15" s="163"/>
      <c r="BU15" s="163"/>
      <c r="BV15" s="163"/>
      <c r="BW15" s="163"/>
      <c r="BX15" s="163"/>
      <c r="BY15" s="163"/>
      <c r="BZ15" s="163"/>
      <c r="CA15" s="163"/>
      <c r="CB15" s="163"/>
      <c r="CC15" s="163"/>
      <c r="CD15" s="163"/>
      <c r="CE15" s="163"/>
    </row>
    <row r="16" spans="1:83" s="144" customFormat="1" ht="12.75" customHeight="1">
      <c r="A16" s="144" t="s">
        <v>334</v>
      </c>
      <c r="B16" s="592"/>
      <c r="C16" s="840"/>
      <c r="D16" s="588"/>
      <c r="E16" s="187" t="s">
        <v>6</v>
      </c>
      <c r="F16" s="149"/>
      <c r="G16" s="188">
        <v>103410</v>
      </c>
      <c r="H16" s="189">
        <v>159160</v>
      </c>
      <c r="I16" s="188">
        <v>86580</v>
      </c>
      <c r="J16" s="189">
        <v>142330</v>
      </c>
      <c r="K16" s="278" t="s">
        <v>328</v>
      </c>
      <c r="L16" s="295">
        <v>960</v>
      </c>
      <c r="M16" s="296">
        <v>1480</v>
      </c>
      <c r="N16" s="297" t="s">
        <v>310</v>
      </c>
      <c r="O16" s="295">
        <v>790</v>
      </c>
      <c r="P16" s="296">
        <v>1310</v>
      </c>
      <c r="Q16" s="297" t="s">
        <v>310</v>
      </c>
      <c r="R16" s="282" t="s">
        <v>507</v>
      </c>
      <c r="S16" s="167">
        <v>7490</v>
      </c>
      <c r="T16" s="298">
        <v>70</v>
      </c>
      <c r="U16" s="835"/>
      <c r="V16" s="286"/>
      <c r="W16" s="310"/>
      <c r="X16" s="546"/>
      <c r="Y16" s="300"/>
      <c r="Z16" s="293"/>
      <c r="AA16" s="553"/>
      <c r="AB16" s="300"/>
      <c r="AC16" s="586"/>
      <c r="AD16" s="845"/>
      <c r="AE16" s="301">
        <v>18290</v>
      </c>
      <c r="AF16" s="586"/>
      <c r="AG16" s="847"/>
      <c r="AH16" s="837"/>
      <c r="AI16" s="64" t="s">
        <v>316</v>
      </c>
      <c r="AJ16" s="941">
        <v>4400</v>
      </c>
      <c r="AK16" s="942">
        <v>4900</v>
      </c>
      <c r="AL16" s="947">
        <v>3100</v>
      </c>
      <c r="AM16" s="942">
        <v>3100</v>
      </c>
      <c r="AN16" s="837"/>
      <c r="AO16" s="64" t="s">
        <v>317</v>
      </c>
      <c r="AP16" s="197">
        <v>5800</v>
      </c>
      <c r="AQ16" s="193">
        <v>6400</v>
      </c>
      <c r="AR16" s="194">
        <v>4000</v>
      </c>
      <c r="AS16" s="195">
        <v>4000</v>
      </c>
      <c r="AT16" s="586"/>
      <c r="AU16" s="838" t="s">
        <v>335</v>
      </c>
      <c r="AV16" s="586"/>
      <c r="AW16" s="827"/>
      <c r="AX16" s="546"/>
      <c r="AY16" s="830"/>
      <c r="AZ16" s="586"/>
      <c r="BA16" s="838"/>
      <c r="BB16" s="586"/>
      <c r="BC16" s="821"/>
      <c r="BD16" s="586"/>
      <c r="BE16" s="302">
        <v>4240</v>
      </c>
      <c r="BF16" s="586"/>
      <c r="BG16" s="302">
        <v>14980</v>
      </c>
      <c r="BH16" s="586"/>
      <c r="BI16" s="302">
        <v>9610</v>
      </c>
      <c r="BJ16" s="586"/>
      <c r="BK16" s="827"/>
      <c r="BL16" s="546"/>
      <c r="BM16" s="830"/>
      <c r="BN16" s="586"/>
      <c r="BO16" s="821"/>
      <c r="BP16" s="186"/>
      <c r="BQ16" s="186"/>
      <c r="BR16" s="162"/>
      <c r="BS16" s="163"/>
      <c r="BT16" s="163"/>
      <c r="BU16" s="163"/>
      <c r="BV16" s="163"/>
      <c r="BW16" s="163"/>
      <c r="BX16" s="163"/>
      <c r="BY16" s="163"/>
      <c r="BZ16" s="163"/>
      <c r="CA16" s="163"/>
      <c r="CB16" s="163"/>
      <c r="CC16" s="163"/>
      <c r="CD16" s="163"/>
      <c r="CE16" s="163"/>
    </row>
    <row r="17" spans="1:83" s="144" customFormat="1" ht="12.75" customHeight="1">
      <c r="A17" s="144" t="s">
        <v>336</v>
      </c>
      <c r="B17" s="592"/>
      <c r="C17" s="840"/>
      <c r="D17" s="841" t="s">
        <v>319</v>
      </c>
      <c r="E17" s="187" t="s">
        <v>320</v>
      </c>
      <c r="F17" s="149"/>
      <c r="G17" s="188">
        <v>159160</v>
      </c>
      <c r="H17" s="189">
        <v>234080</v>
      </c>
      <c r="I17" s="188">
        <v>142330</v>
      </c>
      <c r="J17" s="189">
        <v>217250</v>
      </c>
      <c r="K17" s="278" t="s">
        <v>328</v>
      </c>
      <c r="L17" s="295">
        <v>1480</v>
      </c>
      <c r="M17" s="296">
        <v>2230</v>
      </c>
      <c r="N17" s="297" t="s">
        <v>310</v>
      </c>
      <c r="O17" s="295">
        <v>1310</v>
      </c>
      <c r="P17" s="296">
        <v>2060</v>
      </c>
      <c r="Q17" s="297" t="s">
        <v>310</v>
      </c>
      <c r="R17" s="90"/>
      <c r="S17" s="157"/>
      <c r="T17" s="303"/>
      <c r="U17" s="835"/>
      <c r="V17" s="286"/>
      <c r="W17" s="310"/>
      <c r="X17" s="546"/>
      <c r="Y17" s="300"/>
      <c r="Z17" s="293"/>
      <c r="AA17" s="553"/>
      <c r="AB17" s="300"/>
      <c r="AC17" s="586" t="s">
        <v>507</v>
      </c>
      <c r="AD17" s="849">
        <v>18290</v>
      </c>
      <c r="AE17" s="304"/>
      <c r="AF17" s="586"/>
      <c r="AG17" s="847">
        <v>0</v>
      </c>
      <c r="AH17" s="837"/>
      <c r="AI17" s="64" t="s">
        <v>321</v>
      </c>
      <c r="AJ17" s="941">
        <v>4300</v>
      </c>
      <c r="AK17" s="942">
        <v>4800</v>
      </c>
      <c r="AL17" s="947">
        <v>3000</v>
      </c>
      <c r="AM17" s="942">
        <v>3000</v>
      </c>
      <c r="AN17" s="837"/>
      <c r="AO17" s="64" t="s">
        <v>322</v>
      </c>
      <c r="AP17" s="197">
        <v>5000</v>
      </c>
      <c r="AQ17" s="193">
        <v>5600</v>
      </c>
      <c r="AR17" s="194">
        <v>3500</v>
      </c>
      <c r="AS17" s="195">
        <v>3500</v>
      </c>
      <c r="AT17" s="586"/>
      <c r="AU17" s="838"/>
      <c r="AV17" s="586"/>
      <c r="AW17" s="827"/>
      <c r="AX17" s="546"/>
      <c r="AY17" s="830"/>
      <c r="AZ17" s="586"/>
      <c r="BA17" s="838"/>
      <c r="BB17" s="586"/>
      <c r="BC17" s="824">
        <v>0.05</v>
      </c>
      <c r="BD17" s="586"/>
      <c r="BE17" s="305">
        <v>40</v>
      </c>
      <c r="BF17" s="586"/>
      <c r="BG17" s="305">
        <v>150</v>
      </c>
      <c r="BH17" s="586"/>
      <c r="BI17" s="305">
        <v>90</v>
      </c>
      <c r="BJ17" s="586"/>
      <c r="BK17" s="827"/>
      <c r="BL17" s="546"/>
      <c r="BM17" s="830"/>
      <c r="BN17" s="586"/>
      <c r="BO17" s="824">
        <v>0.87</v>
      </c>
      <c r="BP17" s="186"/>
      <c r="BQ17" s="186"/>
      <c r="BR17" s="162"/>
      <c r="BS17" s="163"/>
      <c r="BT17" s="163"/>
      <c r="BU17" s="163"/>
      <c r="BV17" s="163"/>
      <c r="BW17" s="163"/>
      <c r="BX17" s="163"/>
      <c r="BY17" s="163"/>
      <c r="BZ17" s="163"/>
      <c r="CA17" s="163"/>
      <c r="CB17" s="163"/>
      <c r="CC17" s="163"/>
      <c r="CD17" s="163"/>
      <c r="CE17" s="163"/>
    </row>
    <row r="18" spans="1:83" s="144" customFormat="1" ht="12.75" customHeight="1">
      <c r="A18" s="144" t="s">
        <v>337</v>
      </c>
      <c r="B18" s="592"/>
      <c r="C18" s="840"/>
      <c r="D18" s="842"/>
      <c r="E18" s="164" t="s">
        <v>11</v>
      </c>
      <c r="F18" s="149"/>
      <c r="G18" s="165">
        <v>234080</v>
      </c>
      <c r="H18" s="166"/>
      <c r="I18" s="165">
        <v>217250</v>
      </c>
      <c r="J18" s="166"/>
      <c r="K18" s="278" t="s">
        <v>328</v>
      </c>
      <c r="L18" s="167">
        <v>2230</v>
      </c>
      <c r="M18" s="168"/>
      <c r="N18" s="169" t="s">
        <v>310</v>
      </c>
      <c r="O18" s="167">
        <v>2060</v>
      </c>
      <c r="P18" s="168"/>
      <c r="Q18" s="169" t="s">
        <v>310</v>
      </c>
      <c r="R18" s="90"/>
      <c r="S18" s="157"/>
      <c r="T18" s="306"/>
      <c r="U18" s="835"/>
      <c r="V18" s="286"/>
      <c r="W18" s="310"/>
      <c r="X18" s="546"/>
      <c r="Y18" s="300"/>
      <c r="Z18" s="293"/>
      <c r="AA18" s="553"/>
      <c r="AB18" s="300"/>
      <c r="AC18" s="586"/>
      <c r="AD18" s="850"/>
      <c r="AE18" s="307"/>
      <c r="AF18" s="586"/>
      <c r="AG18" s="848"/>
      <c r="AH18" s="837"/>
      <c r="AI18" s="279" t="s">
        <v>324</v>
      </c>
      <c r="AJ18" s="944">
        <v>4100</v>
      </c>
      <c r="AK18" s="945">
        <v>4500</v>
      </c>
      <c r="AL18" s="946">
        <v>2900</v>
      </c>
      <c r="AM18" s="945">
        <v>2900</v>
      </c>
      <c r="AN18" s="837"/>
      <c r="AO18" s="279" t="s">
        <v>325</v>
      </c>
      <c r="AP18" s="199">
        <v>4500</v>
      </c>
      <c r="AQ18" s="200">
        <v>5000</v>
      </c>
      <c r="AR18" s="201">
        <v>3100</v>
      </c>
      <c r="AS18" s="202">
        <v>3100</v>
      </c>
      <c r="AT18" s="586"/>
      <c r="AU18" s="838"/>
      <c r="AV18" s="586"/>
      <c r="AW18" s="828"/>
      <c r="AX18" s="546"/>
      <c r="AY18" s="831"/>
      <c r="AZ18" s="586"/>
      <c r="BA18" s="838"/>
      <c r="BB18" s="586"/>
      <c r="BC18" s="825"/>
      <c r="BD18" s="586"/>
      <c r="BE18" s="308"/>
      <c r="BF18" s="586"/>
      <c r="BG18" s="309" t="s">
        <v>511</v>
      </c>
      <c r="BH18" s="586"/>
      <c r="BI18" s="309" t="s">
        <v>511</v>
      </c>
      <c r="BJ18" s="586"/>
      <c r="BK18" s="828"/>
      <c r="BL18" s="546"/>
      <c r="BM18" s="831"/>
      <c r="BN18" s="586"/>
      <c r="BO18" s="824"/>
      <c r="BP18" s="186"/>
      <c r="BQ18" s="186"/>
      <c r="BR18" s="162"/>
      <c r="BS18" s="163"/>
      <c r="BT18" s="163"/>
      <c r="BU18" s="163"/>
      <c r="BV18" s="163"/>
      <c r="BW18" s="163"/>
      <c r="BX18" s="163"/>
      <c r="BY18" s="163"/>
      <c r="BZ18" s="163"/>
      <c r="CA18" s="163"/>
      <c r="CB18" s="163"/>
      <c r="CC18" s="163"/>
      <c r="CD18" s="163"/>
      <c r="CE18" s="163"/>
    </row>
    <row r="19" spans="1:83" s="92" customFormat="1" ht="12.75" customHeight="1">
      <c r="A19" s="92" t="s">
        <v>338</v>
      </c>
      <c r="B19" s="592"/>
      <c r="C19" s="851" t="s">
        <v>339</v>
      </c>
      <c r="D19" s="581" t="s">
        <v>308</v>
      </c>
      <c r="E19" s="86" t="s">
        <v>25</v>
      </c>
      <c r="F19" s="87"/>
      <c r="G19" s="150">
        <v>78220</v>
      </c>
      <c r="H19" s="151">
        <v>85710</v>
      </c>
      <c r="I19" s="150">
        <v>65590</v>
      </c>
      <c r="J19" s="151">
        <v>73080</v>
      </c>
      <c r="K19" s="278" t="s">
        <v>328</v>
      </c>
      <c r="L19" s="152">
        <v>710</v>
      </c>
      <c r="M19" s="153">
        <v>780</v>
      </c>
      <c r="N19" s="154" t="s">
        <v>310</v>
      </c>
      <c r="O19" s="152">
        <v>580</v>
      </c>
      <c r="P19" s="153">
        <v>650</v>
      </c>
      <c r="Q19" s="154" t="s">
        <v>310</v>
      </c>
      <c r="R19" s="282" t="s">
        <v>507</v>
      </c>
      <c r="S19" s="155">
        <v>7490</v>
      </c>
      <c r="T19" s="290">
        <v>70</v>
      </c>
      <c r="U19" s="835"/>
      <c r="V19" s="286"/>
      <c r="W19" s="853" t="s">
        <v>340</v>
      </c>
      <c r="X19" s="546"/>
      <c r="Y19" s="854" t="s">
        <v>340</v>
      </c>
      <c r="Z19" s="311"/>
      <c r="AA19" s="553"/>
      <c r="AB19" s="312"/>
      <c r="AC19" s="586" t="s">
        <v>507</v>
      </c>
      <c r="AD19" s="844">
        <v>16650</v>
      </c>
      <c r="AE19" s="294"/>
      <c r="AF19" s="586" t="s">
        <v>512</v>
      </c>
      <c r="AG19" s="846">
        <v>90</v>
      </c>
      <c r="AH19" s="837" t="s">
        <v>507</v>
      </c>
      <c r="AI19" s="190" t="s">
        <v>311</v>
      </c>
      <c r="AJ19" s="938">
        <v>4100</v>
      </c>
      <c r="AK19" s="939">
        <v>4500</v>
      </c>
      <c r="AL19" s="947">
        <v>2800</v>
      </c>
      <c r="AM19" s="942">
        <v>2800</v>
      </c>
      <c r="AN19" s="837" t="s">
        <v>507</v>
      </c>
      <c r="AO19" s="190" t="s">
        <v>312</v>
      </c>
      <c r="AP19" s="191">
        <v>9300</v>
      </c>
      <c r="AQ19" s="192">
        <v>10400</v>
      </c>
      <c r="AR19" s="194">
        <v>6500</v>
      </c>
      <c r="AS19" s="195">
        <v>6500</v>
      </c>
      <c r="AT19" s="586"/>
      <c r="AU19" s="288" t="s">
        <v>120</v>
      </c>
      <c r="AV19" s="586" t="s">
        <v>507</v>
      </c>
      <c r="AW19" s="826">
        <v>5460</v>
      </c>
      <c r="AX19" s="546" t="s">
        <v>507</v>
      </c>
      <c r="AY19" s="829">
        <v>50</v>
      </c>
      <c r="AZ19" s="586"/>
      <c r="BA19" s="288"/>
      <c r="BB19" s="586" t="s">
        <v>509</v>
      </c>
      <c r="BC19" s="820" t="s">
        <v>313</v>
      </c>
      <c r="BD19" s="586" t="s">
        <v>509</v>
      </c>
      <c r="BE19" s="161"/>
      <c r="BF19" s="586" t="s">
        <v>509</v>
      </c>
      <c r="BG19" s="161"/>
      <c r="BH19" s="586" t="s">
        <v>509</v>
      </c>
      <c r="BI19" s="161"/>
      <c r="BJ19" s="586" t="s">
        <v>512</v>
      </c>
      <c r="BK19" s="826">
        <v>6530</v>
      </c>
      <c r="BL19" s="546" t="s">
        <v>118</v>
      </c>
      <c r="BM19" s="829">
        <v>60</v>
      </c>
      <c r="BN19" s="586"/>
      <c r="BO19" s="820" t="s">
        <v>314</v>
      </c>
      <c r="BP19" s="185"/>
      <c r="BQ19" s="185"/>
      <c r="BR19" s="58"/>
      <c r="BS19" s="72"/>
      <c r="BT19" s="72"/>
      <c r="BU19" s="72"/>
      <c r="BV19" s="72"/>
      <c r="BW19" s="72"/>
      <c r="BX19" s="72"/>
      <c r="BY19" s="72"/>
      <c r="BZ19" s="72"/>
      <c r="CA19" s="72"/>
      <c r="CB19" s="72"/>
      <c r="CC19" s="72"/>
      <c r="CD19" s="72"/>
      <c r="CE19" s="72"/>
    </row>
    <row r="20" spans="1:83" s="92" customFormat="1" ht="12.75" customHeight="1">
      <c r="A20" s="92" t="s">
        <v>341</v>
      </c>
      <c r="B20" s="592"/>
      <c r="C20" s="852"/>
      <c r="D20" s="582"/>
      <c r="E20" s="196" t="s">
        <v>6</v>
      </c>
      <c r="F20" s="87"/>
      <c r="G20" s="188">
        <v>85710</v>
      </c>
      <c r="H20" s="189">
        <v>141460</v>
      </c>
      <c r="I20" s="188">
        <v>73080</v>
      </c>
      <c r="J20" s="189">
        <v>128830</v>
      </c>
      <c r="K20" s="278" t="s">
        <v>328</v>
      </c>
      <c r="L20" s="295">
        <v>780</v>
      </c>
      <c r="M20" s="296">
        <v>1300</v>
      </c>
      <c r="N20" s="297" t="s">
        <v>310</v>
      </c>
      <c r="O20" s="295">
        <v>650</v>
      </c>
      <c r="P20" s="296">
        <v>1170</v>
      </c>
      <c r="Q20" s="297" t="s">
        <v>310</v>
      </c>
      <c r="R20" s="282" t="s">
        <v>507</v>
      </c>
      <c r="S20" s="167">
        <v>7490</v>
      </c>
      <c r="T20" s="298">
        <v>70</v>
      </c>
      <c r="U20" s="835"/>
      <c r="V20" s="286"/>
      <c r="W20" s="853"/>
      <c r="X20" s="546"/>
      <c r="Y20" s="854"/>
      <c r="Z20" s="311"/>
      <c r="AA20" s="553"/>
      <c r="AB20" s="312"/>
      <c r="AC20" s="586"/>
      <c r="AD20" s="845"/>
      <c r="AE20" s="301">
        <v>14970</v>
      </c>
      <c r="AF20" s="586"/>
      <c r="AG20" s="847"/>
      <c r="AH20" s="837"/>
      <c r="AI20" s="64" t="s">
        <v>316</v>
      </c>
      <c r="AJ20" s="941">
        <v>3800</v>
      </c>
      <c r="AK20" s="942">
        <v>4200</v>
      </c>
      <c r="AL20" s="947">
        <v>2600</v>
      </c>
      <c r="AM20" s="942">
        <v>2600</v>
      </c>
      <c r="AN20" s="837"/>
      <c r="AO20" s="64" t="s">
        <v>317</v>
      </c>
      <c r="AP20" s="197">
        <v>5100</v>
      </c>
      <c r="AQ20" s="193">
        <v>5700</v>
      </c>
      <c r="AR20" s="194">
        <v>3600</v>
      </c>
      <c r="AS20" s="195">
        <v>3600</v>
      </c>
      <c r="AT20" s="586"/>
      <c r="AU20" s="288">
        <v>26660</v>
      </c>
      <c r="AV20" s="586"/>
      <c r="AW20" s="827"/>
      <c r="AX20" s="546"/>
      <c r="AY20" s="830"/>
      <c r="AZ20" s="586"/>
      <c r="BA20" s="288"/>
      <c r="BB20" s="586"/>
      <c r="BC20" s="821"/>
      <c r="BD20" s="586"/>
      <c r="BE20" s="302">
        <v>3180</v>
      </c>
      <c r="BF20" s="586"/>
      <c r="BG20" s="302">
        <v>11230</v>
      </c>
      <c r="BH20" s="586"/>
      <c r="BI20" s="302">
        <v>7210</v>
      </c>
      <c r="BJ20" s="586"/>
      <c r="BK20" s="827"/>
      <c r="BL20" s="546"/>
      <c r="BM20" s="830"/>
      <c r="BN20" s="586"/>
      <c r="BO20" s="821"/>
      <c r="BP20" s="185"/>
      <c r="BQ20" s="185"/>
      <c r="BR20" s="58"/>
      <c r="BS20" s="72"/>
      <c r="BT20" s="72"/>
      <c r="BU20" s="72"/>
      <c r="BV20" s="72"/>
      <c r="BW20" s="72"/>
      <c r="BX20" s="72"/>
      <c r="BY20" s="72"/>
      <c r="BZ20" s="72"/>
      <c r="CA20" s="72"/>
      <c r="CB20" s="72"/>
      <c r="CC20" s="72"/>
      <c r="CD20" s="72"/>
      <c r="CE20" s="72"/>
    </row>
    <row r="21" spans="1:83" s="92" customFormat="1" ht="12.75" customHeight="1">
      <c r="A21" s="92" t="s">
        <v>342</v>
      </c>
      <c r="B21" s="592"/>
      <c r="C21" s="852"/>
      <c r="D21" s="822" t="s">
        <v>319</v>
      </c>
      <c r="E21" s="196" t="s">
        <v>320</v>
      </c>
      <c r="F21" s="87"/>
      <c r="G21" s="188">
        <v>141460</v>
      </c>
      <c r="H21" s="189">
        <v>216380</v>
      </c>
      <c r="I21" s="188">
        <v>128830</v>
      </c>
      <c r="J21" s="189">
        <v>203750</v>
      </c>
      <c r="K21" s="278" t="s">
        <v>328</v>
      </c>
      <c r="L21" s="295">
        <v>1300</v>
      </c>
      <c r="M21" s="296">
        <v>2050</v>
      </c>
      <c r="N21" s="297" t="s">
        <v>310</v>
      </c>
      <c r="O21" s="295">
        <v>1170</v>
      </c>
      <c r="P21" s="296">
        <v>1920</v>
      </c>
      <c r="Q21" s="297" t="s">
        <v>310</v>
      </c>
      <c r="R21" s="90"/>
      <c r="S21" s="157"/>
      <c r="T21" s="303"/>
      <c r="U21" s="835"/>
      <c r="V21" s="286"/>
      <c r="W21" s="853"/>
      <c r="X21" s="546"/>
      <c r="Y21" s="854"/>
      <c r="Z21" s="311"/>
      <c r="AA21" s="553"/>
      <c r="AB21" s="312"/>
      <c r="AC21" s="586" t="s">
        <v>507</v>
      </c>
      <c r="AD21" s="849">
        <v>14970</v>
      </c>
      <c r="AE21" s="304"/>
      <c r="AF21" s="586"/>
      <c r="AG21" s="847">
        <v>0</v>
      </c>
      <c r="AH21" s="837"/>
      <c r="AI21" s="64" t="s">
        <v>321</v>
      </c>
      <c r="AJ21" s="941">
        <v>3600</v>
      </c>
      <c r="AK21" s="942">
        <v>4000</v>
      </c>
      <c r="AL21" s="947">
        <v>2500</v>
      </c>
      <c r="AM21" s="942">
        <v>2500</v>
      </c>
      <c r="AN21" s="837"/>
      <c r="AO21" s="64" t="s">
        <v>322</v>
      </c>
      <c r="AP21" s="197">
        <v>4500</v>
      </c>
      <c r="AQ21" s="193">
        <v>5000</v>
      </c>
      <c r="AR21" s="194">
        <v>3100</v>
      </c>
      <c r="AS21" s="195">
        <v>3100</v>
      </c>
      <c r="AT21" s="586"/>
      <c r="AU21" s="203"/>
      <c r="AV21" s="586"/>
      <c r="AW21" s="827"/>
      <c r="AX21" s="546"/>
      <c r="AY21" s="830"/>
      <c r="AZ21" s="586"/>
      <c r="BA21" s="203"/>
      <c r="BB21" s="586"/>
      <c r="BC21" s="824">
        <v>0.05</v>
      </c>
      <c r="BD21" s="586"/>
      <c r="BE21" s="305">
        <v>30</v>
      </c>
      <c r="BF21" s="586"/>
      <c r="BG21" s="305">
        <v>110</v>
      </c>
      <c r="BH21" s="586"/>
      <c r="BI21" s="305">
        <v>70</v>
      </c>
      <c r="BJ21" s="586"/>
      <c r="BK21" s="827"/>
      <c r="BL21" s="546"/>
      <c r="BM21" s="830"/>
      <c r="BN21" s="586"/>
      <c r="BO21" s="824">
        <v>0.96</v>
      </c>
      <c r="BP21" s="185"/>
      <c r="BQ21" s="185"/>
      <c r="BR21" s="58"/>
      <c r="BS21" s="72"/>
      <c r="BT21" s="72"/>
      <c r="BU21" s="72"/>
      <c r="BV21" s="72"/>
      <c r="BW21" s="72"/>
      <c r="BX21" s="72"/>
      <c r="BY21" s="72"/>
      <c r="BZ21" s="72"/>
      <c r="CA21" s="72"/>
      <c r="CB21" s="72"/>
      <c r="CC21" s="72"/>
      <c r="CD21" s="72"/>
      <c r="CE21" s="72"/>
    </row>
    <row r="22" spans="1:83" s="92" customFormat="1" ht="12.75" customHeight="1">
      <c r="A22" s="92" t="s">
        <v>343</v>
      </c>
      <c r="B22" s="592"/>
      <c r="C22" s="852"/>
      <c r="D22" s="823"/>
      <c r="E22" s="91" t="s">
        <v>11</v>
      </c>
      <c r="F22" s="87"/>
      <c r="G22" s="165">
        <v>216380</v>
      </c>
      <c r="H22" s="166"/>
      <c r="I22" s="165">
        <v>203750</v>
      </c>
      <c r="J22" s="166"/>
      <c r="K22" s="278" t="s">
        <v>328</v>
      </c>
      <c r="L22" s="167">
        <v>2050</v>
      </c>
      <c r="M22" s="168"/>
      <c r="N22" s="169" t="s">
        <v>310</v>
      </c>
      <c r="O22" s="167">
        <v>1920</v>
      </c>
      <c r="P22" s="168"/>
      <c r="Q22" s="169" t="s">
        <v>310</v>
      </c>
      <c r="R22" s="90"/>
      <c r="S22" s="157"/>
      <c r="T22" s="306"/>
      <c r="U22" s="835"/>
      <c r="V22" s="286"/>
      <c r="W22" s="299" t="s">
        <v>344</v>
      </c>
      <c r="X22" s="546"/>
      <c r="Y22" s="299" t="s">
        <v>344</v>
      </c>
      <c r="Z22" s="313"/>
      <c r="AA22" s="553"/>
      <c r="AB22" s="299"/>
      <c r="AC22" s="586"/>
      <c r="AD22" s="850"/>
      <c r="AE22" s="307"/>
      <c r="AF22" s="586"/>
      <c r="AG22" s="848"/>
      <c r="AH22" s="837"/>
      <c r="AI22" s="279" t="s">
        <v>324</v>
      </c>
      <c r="AJ22" s="944">
        <v>3500</v>
      </c>
      <c r="AK22" s="945">
        <v>3800</v>
      </c>
      <c r="AL22" s="946">
        <v>2400</v>
      </c>
      <c r="AM22" s="945">
        <v>2400</v>
      </c>
      <c r="AN22" s="837"/>
      <c r="AO22" s="279" t="s">
        <v>325</v>
      </c>
      <c r="AP22" s="199">
        <v>4000</v>
      </c>
      <c r="AQ22" s="200">
        <v>4400</v>
      </c>
      <c r="AR22" s="201">
        <v>2800</v>
      </c>
      <c r="AS22" s="202">
        <v>2800</v>
      </c>
      <c r="AT22" s="586"/>
      <c r="AU22" s="288" t="s">
        <v>125</v>
      </c>
      <c r="AV22" s="586"/>
      <c r="AW22" s="828"/>
      <c r="AX22" s="546"/>
      <c r="AY22" s="831"/>
      <c r="AZ22" s="586"/>
      <c r="BA22" s="288"/>
      <c r="BB22" s="586"/>
      <c r="BC22" s="825"/>
      <c r="BD22" s="586"/>
      <c r="BE22" s="308"/>
      <c r="BF22" s="586"/>
      <c r="BG22" s="309" t="s">
        <v>511</v>
      </c>
      <c r="BH22" s="586"/>
      <c r="BI22" s="309" t="s">
        <v>511</v>
      </c>
      <c r="BJ22" s="586"/>
      <c r="BK22" s="828"/>
      <c r="BL22" s="546"/>
      <c r="BM22" s="831"/>
      <c r="BN22" s="586"/>
      <c r="BO22" s="824"/>
      <c r="BP22" s="185"/>
      <c r="BQ22" s="185"/>
      <c r="BR22" s="58"/>
      <c r="BS22" s="72"/>
      <c r="BT22" s="72"/>
      <c r="BU22" s="72"/>
      <c r="BV22" s="72"/>
      <c r="BW22" s="72"/>
      <c r="BX22" s="72"/>
      <c r="BY22" s="72"/>
      <c r="BZ22" s="72"/>
      <c r="CA22" s="72"/>
      <c r="CB22" s="72"/>
      <c r="CC22" s="72"/>
      <c r="CD22" s="72"/>
      <c r="CE22" s="72"/>
    </row>
    <row r="23" spans="1:83" s="146" customFormat="1" ht="12.75" customHeight="1">
      <c r="A23" s="146" t="s">
        <v>345</v>
      </c>
      <c r="B23" s="592"/>
      <c r="C23" s="839" t="s">
        <v>346</v>
      </c>
      <c r="D23" s="571" t="s">
        <v>308</v>
      </c>
      <c r="E23" s="148" t="s">
        <v>25</v>
      </c>
      <c r="F23" s="149"/>
      <c r="G23" s="150">
        <v>73000</v>
      </c>
      <c r="H23" s="151">
        <v>80490</v>
      </c>
      <c r="I23" s="150">
        <v>62900</v>
      </c>
      <c r="J23" s="151">
        <v>70390</v>
      </c>
      <c r="K23" s="278" t="s">
        <v>328</v>
      </c>
      <c r="L23" s="152">
        <v>660</v>
      </c>
      <c r="M23" s="153">
        <v>730</v>
      </c>
      <c r="N23" s="154" t="s">
        <v>310</v>
      </c>
      <c r="O23" s="152">
        <v>550</v>
      </c>
      <c r="P23" s="153">
        <v>620</v>
      </c>
      <c r="Q23" s="154" t="s">
        <v>310</v>
      </c>
      <c r="R23" s="282" t="s">
        <v>507</v>
      </c>
      <c r="S23" s="155">
        <v>7490</v>
      </c>
      <c r="T23" s="290">
        <v>70</v>
      </c>
      <c r="U23" s="835"/>
      <c r="V23" s="286"/>
      <c r="W23" s="299">
        <v>262000</v>
      </c>
      <c r="X23" s="546"/>
      <c r="Y23" s="300">
        <v>2620</v>
      </c>
      <c r="Z23" s="293"/>
      <c r="AA23" s="553"/>
      <c r="AB23" s="300"/>
      <c r="AC23" s="586" t="s">
        <v>507</v>
      </c>
      <c r="AD23" s="844">
        <v>14660</v>
      </c>
      <c r="AE23" s="294"/>
      <c r="AF23" s="586" t="s">
        <v>507</v>
      </c>
      <c r="AG23" s="846">
        <v>70</v>
      </c>
      <c r="AH23" s="837" t="s">
        <v>507</v>
      </c>
      <c r="AI23" s="190" t="s">
        <v>311</v>
      </c>
      <c r="AJ23" s="938">
        <v>3700</v>
      </c>
      <c r="AK23" s="939">
        <v>4100</v>
      </c>
      <c r="AL23" s="947">
        <v>2600</v>
      </c>
      <c r="AM23" s="942">
        <v>2600</v>
      </c>
      <c r="AN23" s="837" t="s">
        <v>507</v>
      </c>
      <c r="AO23" s="190" t="s">
        <v>312</v>
      </c>
      <c r="AP23" s="191">
        <v>8300</v>
      </c>
      <c r="AQ23" s="192">
        <v>9300</v>
      </c>
      <c r="AR23" s="194">
        <v>5800</v>
      </c>
      <c r="AS23" s="195">
        <v>5800</v>
      </c>
      <c r="AT23" s="586"/>
      <c r="AU23" s="288">
        <v>16400</v>
      </c>
      <c r="AV23" s="586" t="s">
        <v>507</v>
      </c>
      <c r="AW23" s="826">
        <v>4370</v>
      </c>
      <c r="AX23" s="546" t="s">
        <v>507</v>
      </c>
      <c r="AY23" s="829">
        <v>40</v>
      </c>
      <c r="AZ23" s="586"/>
      <c r="BA23" s="288"/>
      <c r="BB23" s="586" t="s">
        <v>509</v>
      </c>
      <c r="BC23" s="820" t="s">
        <v>313</v>
      </c>
      <c r="BD23" s="586" t="s">
        <v>509</v>
      </c>
      <c r="BE23" s="161"/>
      <c r="BF23" s="586" t="s">
        <v>509</v>
      </c>
      <c r="BG23" s="161"/>
      <c r="BH23" s="586" t="s">
        <v>510</v>
      </c>
      <c r="BI23" s="161"/>
      <c r="BJ23" s="586" t="s">
        <v>507</v>
      </c>
      <c r="BK23" s="826">
        <v>5220</v>
      </c>
      <c r="BL23" s="546" t="s">
        <v>118</v>
      </c>
      <c r="BM23" s="829">
        <v>50</v>
      </c>
      <c r="BN23" s="586"/>
      <c r="BO23" s="820" t="s">
        <v>314</v>
      </c>
      <c r="BP23" s="186"/>
      <c r="BQ23" s="186"/>
      <c r="BR23" s="175"/>
      <c r="BS23" s="163"/>
      <c r="BT23" s="163"/>
      <c r="BU23" s="163"/>
      <c r="BV23" s="163"/>
      <c r="BW23" s="163"/>
      <c r="BX23" s="163"/>
      <c r="BY23" s="163"/>
      <c r="BZ23" s="163"/>
      <c r="CA23" s="163"/>
      <c r="CB23" s="163"/>
      <c r="CC23" s="163"/>
      <c r="CD23" s="163"/>
      <c r="CE23" s="163"/>
    </row>
    <row r="24" spans="1:83" s="146" customFormat="1" ht="12.75" customHeight="1">
      <c r="A24" s="146" t="s">
        <v>347</v>
      </c>
      <c r="B24" s="592"/>
      <c r="C24" s="840"/>
      <c r="D24" s="588"/>
      <c r="E24" s="187" t="s">
        <v>6</v>
      </c>
      <c r="F24" s="149"/>
      <c r="G24" s="188">
        <v>80490</v>
      </c>
      <c r="H24" s="189">
        <v>136240</v>
      </c>
      <c r="I24" s="188">
        <v>70390</v>
      </c>
      <c r="J24" s="189">
        <v>126140</v>
      </c>
      <c r="K24" s="278" t="s">
        <v>328</v>
      </c>
      <c r="L24" s="295">
        <v>730</v>
      </c>
      <c r="M24" s="296">
        <v>1250</v>
      </c>
      <c r="N24" s="297" t="s">
        <v>310</v>
      </c>
      <c r="O24" s="295">
        <v>620</v>
      </c>
      <c r="P24" s="296">
        <v>1140</v>
      </c>
      <c r="Q24" s="297" t="s">
        <v>310</v>
      </c>
      <c r="R24" s="282" t="s">
        <v>507</v>
      </c>
      <c r="S24" s="167">
        <v>7490</v>
      </c>
      <c r="T24" s="298">
        <v>70</v>
      </c>
      <c r="U24" s="835"/>
      <c r="V24" s="286"/>
      <c r="W24" s="314"/>
      <c r="X24" s="546"/>
      <c r="Y24" s="315"/>
      <c r="Z24" s="316"/>
      <c r="AA24" s="553"/>
      <c r="AB24" s="314"/>
      <c r="AC24" s="586"/>
      <c r="AD24" s="845"/>
      <c r="AE24" s="301">
        <v>12980</v>
      </c>
      <c r="AF24" s="586"/>
      <c r="AG24" s="847"/>
      <c r="AH24" s="837"/>
      <c r="AI24" s="64" t="s">
        <v>316</v>
      </c>
      <c r="AJ24" s="941">
        <v>3500</v>
      </c>
      <c r="AK24" s="942">
        <v>3900</v>
      </c>
      <c r="AL24" s="947">
        <v>2400</v>
      </c>
      <c r="AM24" s="942">
        <v>2400</v>
      </c>
      <c r="AN24" s="837"/>
      <c r="AO24" s="64" t="s">
        <v>317</v>
      </c>
      <c r="AP24" s="197">
        <v>4600</v>
      </c>
      <c r="AQ24" s="193">
        <v>5100</v>
      </c>
      <c r="AR24" s="194">
        <v>3200</v>
      </c>
      <c r="AS24" s="195">
        <v>3200</v>
      </c>
      <c r="AT24" s="586"/>
      <c r="AU24" s="203"/>
      <c r="AV24" s="586"/>
      <c r="AW24" s="827"/>
      <c r="AX24" s="546"/>
      <c r="AY24" s="830"/>
      <c r="AZ24" s="586"/>
      <c r="BA24" s="203"/>
      <c r="BB24" s="586"/>
      <c r="BC24" s="821"/>
      <c r="BD24" s="586"/>
      <c r="BE24" s="302">
        <v>2540</v>
      </c>
      <c r="BF24" s="586"/>
      <c r="BG24" s="302">
        <v>8990</v>
      </c>
      <c r="BH24" s="586"/>
      <c r="BI24" s="302">
        <v>5770</v>
      </c>
      <c r="BJ24" s="586"/>
      <c r="BK24" s="827"/>
      <c r="BL24" s="546"/>
      <c r="BM24" s="830"/>
      <c r="BN24" s="586"/>
      <c r="BO24" s="821"/>
      <c r="BP24" s="186"/>
      <c r="BQ24" s="186"/>
      <c r="BR24" s="175"/>
      <c r="BS24" s="163"/>
      <c r="BT24" s="163"/>
      <c r="BU24" s="163"/>
      <c r="BV24" s="163"/>
      <c r="BW24" s="163"/>
      <c r="BX24" s="163"/>
      <c r="BY24" s="163"/>
      <c r="BZ24" s="163"/>
      <c r="CA24" s="163"/>
      <c r="CB24" s="163"/>
      <c r="CC24" s="163"/>
      <c r="CD24" s="163"/>
      <c r="CE24" s="163"/>
    </row>
    <row r="25" spans="1:83" s="146" customFormat="1" ht="12.75" customHeight="1">
      <c r="A25" s="146" t="s">
        <v>348</v>
      </c>
      <c r="B25" s="592"/>
      <c r="C25" s="840"/>
      <c r="D25" s="841" t="s">
        <v>319</v>
      </c>
      <c r="E25" s="187" t="s">
        <v>320</v>
      </c>
      <c r="F25" s="149"/>
      <c r="G25" s="188">
        <v>136240</v>
      </c>
      <c r="H25" s="189">
        <v>211160</v>
      </c>
      <c r="I25" s="188">
        <v>126140</v>
      </c>
      <c r="J25" s="189">
        <v>201060</v>
      </c>
      <c r="K25" s="278" t="s">
        <v>328</v>
      </c>
      <c r="L25" s="295">
        <v>1250</v>
      </c>
      <c r="M25" s="296">
        <v>2000</v>
      </c>
      <c r="N25" s="297" t="s">
        <v>310</v>
      </c>
      <c r="O25" s="295">
        <v>1140</v>
      </c>
      <c r="P25" s="296">
        <v>1890</v>
      </c>
      <c r="Q25" s="297" t="s">
        <v>310</v>
      </c>
      <c r="R25" s="90"/>
      <c r="S25" s="157"/>
      <c r="T25" s="303"/>
      <c r="U25" s="835"/>
      <c r="V25" s="286"/>
      <c r="W25" s="299" t="s">
        <v>349</v>
      </c>
      <c r="X25" s="546"/>
      <c r="Y25" s="299" t="s">
        <v>349</v>
      </c>
      <c r="Z25" s="313"/>
      <c r="AA25" s="553"/>
      <c r="AB25" s="299"/>
      <c r="AC25" s="586" t="s">
        <v>507</v>
      </c>
      <c r="AD25" s="849">
        <v>12980</v>
      </c>
      <c r="AE25" s="304"/>
      <c r="AF25" s="586"/>
      <c r="AG25" s="847">
        <v>0</v>
      </c>
      <c r="AH25" s="837"/>
      <c r="AI25" s="64" t="s">
        <v>321</v>
      </c>
      <c r="AJ25" s="941">
        <v>3300</v>
      </c>
      <c r="AK25" s="942">
        <v>3600</v>
      </c>
      <c r="AL25" s="947">
        <v>2300</v>
      </c>
      <c r="AM25" s="942">
        <v>2300</v>
      </c>
      <c r="AN25" s="837"/>
      <c r="AO25" s="64" t="s">
        <v>322</v>
      </c>
      <c r="AP25" s="197">
        <v>4000</v>
      </c>
      <c r="AQ25" s="193">
        <v>4400</v>
      </c>
      <c r="AR25" s="194">
        <v>2800</v>
      </c>
      <c r="AS25" s="195">
        <v>2800</v>
      </c>
      <c r="AT25" s="586"/>
      <c r="AU25" s="288" t="s">
        <v>127</v>
      </c>
      <c r="AV25" s="586"/>
      <c r="AW25" s="827"/>
      <c r="AX25" s="546"/>
      <c r="AY25" s="830"/>
      <c r="AZ25" s="586"/>
      <c r="BA25" s="288"/>
      <c r="BB25" s="586"/>
      <c r="BC25" s="824">
        <v>0.06</v>
      </c>
      <c r="BD25" s="586"/>
      <c r="BE25" s="305">
        <v>20</v>
      </c>
      <c r="BF25" s="586"/>
      <c r="BG25" s="305">
        <v>90</v>
      </c>
      <c r="BH25" s="586"/>
      <c r="BI25" s="305">
        <v>50</v>
      </c>
      <c r="BJ25" s="586"/>
      <c r="BK25" s="827"/>
      <c r="BL25" s="546"/>
      <c r="BM25" s="830"/>
      <c r="BN25" s="586"/>
      <c r="BO25" s="824">
        <v>0.92</v>
      </c>
      <c r="BP25" s="186"/>
      <c r="BQ25" s="186"/>
      <c r="BR25" s="175"/>
      <c r="BS25" s="163"/>
      <c r="BT25" s="163"/>
      <c r="BU25" s="163"/>
      <c r="BV25" s="163"/>
      <c r="BW25" s="163"/>
      <c r="BX25" s="163"/>
      <c r="BY25" s="163"/>
      <c r="BZ25" s="163"/>
      <c r="CA25" s="163"/>
      <c r="CB25" s="163"/>
      <c r="CC25" s="163"/>
      <c r="CD25" s="163"/>
      <c r="CE25" s="163"/>
    </row>
    <row r="26" spans="1:83" s="146" customFormat="1" ht="12.75" customHeight="1">
      <c r="A26" s="146" t="s">
        <v>350</v>
      </c>
      <c r="B26" s="592"/>
      <c r="C26" s="840"/>
      <c r="D26" s="842"/>
      <c r="E26" s="164" t="s">
        <v>11</v>
      </c>
      <c r="F26" s="149"/>
      <c r="G26" s="165">
        <v>211160</v>
      </c>
      <c r="H26" s="166"/>
      <c r="I26" s="165">
        <v>201060</v>
      </c>
      <c r="J26" s="166"/>
      <c r="K26" s="278" t="s">
        <v>328</v>
      </c>
      <c r="L26" s="167">
        <v>2000</v>
      </c>
      <c r="M26" s="168"/>
      <c r="N26" s="169" t="s">
        <v>310</v>
      </c>
      <c r="O26" s="167">
        <v>1890</v>
      </c>
      <c r="P26" s="168"/>
      <c r="Q26" s="169" t="s">
        <v>310</v>
      </c>
      <c r="R26" s="90"/>
      <c r="S26" s="157"/>
      <c r="T26" s="306"/>
      <c r="U26" s="835"/>
      <c r="V26" s="286"/>
      <c r="W26" s="299">
        <v>280300</v>
      </c>
      <c r="X26" s="546"/>
      <c r="Y26" s="300">
        <v>2800</v>
      </c>
      <c r="Z26" s="293"/>
      <c r="AA26" s="553"/>
      <c r="AB26" s="300"/>
      <c r="AC26" s="586"/>
      <c r="AD26" s="850"/>
      <c r="AE26" s="307"/>
      <c r="AF26" s="586"/>
      <c r="AG26" s="848"/>
      <c r="AH26" s="837"/>
      <c r="AI26" s="279" t="s">
        <v>324</v>
      </c>
      <c r="AJ26" s="944">
        <v>3200</v>
      </c>
      <c r="AK26" s="945">
        <v>3500</v>
      </c>
      <c r="AL26" s="946">
        <v>2200</v>
      </c>
      <c r="AM26" s="945">
        <v>2200</v>
      </c>
      <c r="AN26" s="837"/>
      <c r="AO26" s="279" t="s">
        <v>325</v>
      </c>
      <c r="AP26" s="199">
        <v>3600</v>
      </c>
      <c r="AQ26" s="200">
        <v>4000</v>
      </c>
      <c r="AR26" s="201">
        <v>2500</v>
      </c>
      <c r="AS26" s="202">
        <v>2500</v>
      </c>
      <c r="AT26" s="586"/>
      <c r="AU26" s="288">
        <v>12000</v>
      </c>
      <c r="AV26" s="586"/>
      <c r="AW26" s="828"/>
      <c r="AX26" s="546"/>
      <c r="AY26" s="831"/>
      <c r="AZ26" s="586"/>
      <c r="BA26" s="288"/>
      <c r="BB26" s="586"/>
      <c r="BC26" s="825"/>
      <c r="BD26" s="586"/>
      <c r="BE26" s="308"/>
      <c r="BF26" s="586"/>
      <c r="BG26" s="309" t="s">
        <v>511</v>
      </c>
      <c r="BH26" s="586"/>
      <c r="BI26" s="309" t="s">
        <v>511</v>
      </c>
      <c r="BJ26" s="586"/>
      <c r="BK26" s="828"/>
      <c r="BL26" s="546"/>
      <c r="BM26" s="831"/>
      <c r="BN26" s="586"/>
      <c r="BO26" s="824"/>
      <c r="BP26" s="186"/>
      <c r="BQ26" s="186"/>
      <c r="BR26" s="175"/>
      <c r="BS26" s="163"/>
      <c r="BT26" s="163"/>
      <c r="BU26" s="163"/>
      <c r="BV26" s="163"/>
      <c r="BW26" s="163"/>
      <c r="BX26" s="163"/>
      <c r="BY26" s="163"/>
      <c r="BZ26" s="163"/>
      <c r="CA26" s="163"/>
      <c r="CB26" s="163"/>
      <c r="CC26" s="163"/>
      <c r="CD26" s="163"/>
      <c r="CE26" s="163"/>
    </row>
    <row r="27" spans="1:83" s="92" customFormat="1" ht="12.75" customHeight="1">
      <c r="A27" s="92" t="s">
        <v>351</v>
      </c>
      <c r="B27" s="592"/>
      <c r="C27" s="832" t="s">
        <v>352</v>
      </c>
      <c r="D27" s="581" t="s">
        <v>308</v>
      </c>
      <c r="E27" s="86" t="s">
        <v>25</v>
      </c>
      <c r="F27" s="87"/>
      <c r="G27" s="150">
        <v>64400</v>
      </c>
      <c r="H27" s="151">
        <v>71890</v>
      </c>
      <c r="I27" s="150">
        <v>55980</v>
      </c>
      <c r="J27" s="151">
        <v>63470</v>
      </c>
      <c r="K27" s="278" t="s">
        <v>309</v>
      </c>
      <c r="L27" s="152">
        <v>570</v>
      </c>
      <c r="M27" s="153">
        <v>640</v>
      </c>
      <c r="N27" s="154" t="s">
        <v>310</v>
      </c>
      <c r="O27" s="152">
        <v>490</v>
      </c>
      <c r="P27" s="153">
        <v>560</v>
      </c>
      <c r="Q27" s="154" t="s">
        <v>310</v>
      </c>
      <c r="R27" s="282" t="s">
        <v>507</v>
      </c>
      <c r="S27" s="155">
        <v>7490</v>
      </c>
      <c r="T27" s="290">
        <v>70</v>
      </c>
      <c r="U27" s="835"/>
      <c r="V27" s="286"/>
      <c r="W27" s="314"/>
      <c r="X27" s="546"/>
      <c r="Y27" s="315"/>
      <c r="Z27" s="316"/>
      <c r="AA27" s="553"/>
      <c r="AB27" s="314"/>
      <c r="AC27" s="586" t="s">
        <v>507</v>
      </c>
      <c r="AD27" s="844">
        <v>13330</v>
      </c>
      <c r="AE27" s="294"/>
      <c r="AF27" s="586" t="s">
        <v>507</v>
      </c>
      <c r="AG27" s="846">
        <v>60</v>
      </c>
      <c r="AH27" s="837" t="s">
        <v>507</v>
      </c>
      <c r="AI27" s="190" t="s">
        <v>311</v>
      </c>
      <c r="AJ27" s="938">
        <v>3100</v>
      </c>
      <c r="AK27" s="939">
        <v>3400</v>
      </c>
      <c r="AL27" s="947">
        <v>2100</v>
      </c>
      <c r="AM27" s="942">
        <v>2100</v>
      </c>
      <c r="AN27" s="837" t="s">
        <v>507</v>
      </c>
      <c r="AO27" s="190" t="s">
        <v>312</v>
      </c>
      <c r="AP27" s="191">
        <v>7000</v>
      </c>
      <c r="AQ27" s="192">
        <v>7800</v>
      </c>
      <c r="AR27" s="194">
        <v>4900</v>
      </c>
      <c r="AS27" s="195">
        <v>4900</v>
      </c>
      <c r="AT27" s="586"/>
      <c r="AU27" s="203"/>
      <c r="AV27" s="586" t="s">
        <v>507</v>
      </c>
      <c r="AW27" s="826">
        <v>3640</v>
      </c>
      <c r="AX27" s="546" t="s">
        <v>507</v>
      </c>
      <c r="AY27" s="829">
        <v>30</v>
      </c>
      <c r="AZ27" s="586"/>
      <c r="BA27" s="203"/>
      <c r="BB27" s="586" t="s">
        <v>509</v>
      </c>
      <c r="BC27" s="820" t="s">
        <v>313</v>
      </c>
      <c r="BD27" s="586" t="s">
        <v>509</v>
      </c>
      <c r="BE27" s="161"/>
      <c r="BF27" s="586" t="s">
        <v>509</v>
      </c>
      <c r="BG27" s="161"/>
      <c r="BH27" s="586" t="s">
        <v>509</v>
      </c>
      <c r="BI27" s="161"/>
      <c r="BJ27" s="586" t="s">
        <v>507</v>
      </c>
      <c r="BK27" s="826">
        <v>4350</v>
      </c>
      <c r="BL27" s="546" t="s">
        <v>118</v>
      </c>
      <c r="BM27" s="829">
        <v>40</v>
      </c>
      <c r="BN27" s="586"/>
      <c r="BO27" s="820" t="s">
        <v>314</v>
      </c>
      <c r="BP27" s="185"/>
      <c r="BQ27" s="185"/>
      <c r="BR27" s="58"/>
      <c r="BS27" s="72"/>
      <c r="BT27" s="72"/>
      <c r="BU27" s="72"/>
      <c r="BV27" s="72"/>
      <c r="BW27" s="72"/>
      <c r="BX27" s="72"/>
      <c r="BY27" s="72"/>
      <c r="BZ27" s="72"/>
      <c r="CA27" s="72"/>
      <c r="CB27" s="72"/>
      <c r="CC27" s="72"/>
      <c r="CD27" s="72"/>
      <c r="CE27" s="72"/>
    </row>
    <row r="28" spans="1:83" s="92" customFormat="1" ht="12.75" customHeight="1">
      <c r="A28" s="92" t="s">
        <v>353</v>
      </c>
      <c r="B28" s="592"/>
      <c r="C28" s="833"/>
      <c r="D28" s="582"/>
      <c r="E28" s="196" t="s">
        <v>6</v>
      </c>
      <c r="F28" s="87"/>
      <c r="G28" s="188">
        <v>71890</v>
      </c>
      <c r="H28" s="189">
        <v>127640</v>
      </c>
      <c r="I28" s="188">
        <v>63470</v>
      </c>
      <c r="J28" s="189">
        <v>119220</v>
      </c>
      <c r="K28" s="278" t="s">
        <v>124</v>
      </c>
      <c r="L28" s="295">
        <v>640</v>
      </c>
      <c r="M28" s="296">
        <v>1160</v>
      </c>
      <c r="N28" s="297" t="s">
        <v>310</v>
      </c>
      <c r="O28" s="295">
        <v>560</v>
      </c>
      <c r="P28" s="296">
        <v>1080</v>
      </c>
      <c r="Q28" s="297" t="s">
        <v>310</v>
      </c>
      <c r="R28" s="282" t="s">
        <v>507</v>
      </c>
      <c r="S28" s="167">
        <v>7490</v>
      </c>
      <c r="T28" s="298">
        <v>70</v>
      </c>
      <c r="U28" s="835"/>
      <c r="V28" s="286"/>
      <c r="W28" s="299" t="s">
        <v>354</v>
      </c>
      <c r="X28" s="546"/>
      <c r="Y28" s="300" t="s">
        <v>354</v>
      </c>
      <c r="Z28" s="313"/>
      <c r="AA28" s="553"/>
      <c r="AB28" s="299"/>
      <c r="AC28" s="586"/>
      <c r="AD28" s="845"/>
      <c r="AE28" s="301">
        <v>11660</v>
      </c>
      <c r="AF28" s="586"/>
      <c r="AG28" s="847"/>
      <c r="AH28" s="837"/>
      <c r="AI28" s="64" t="s">
        <v>316</v>
      </c>
      <c r="AJ28" s="941">
        <v>2900</v>
      </c>
      <c r="AK28" s="942">
        <v>3200</v>
      </c>
      <c r="AL28" s="947">
        <v>2000</v>
      </c>
      <c r="AM28" s="942">
        <v>2000</v>
      </c>
      <c r="AN28" s="837"/>
      <c r="AO28" s="64" t="s">
        <v>317</v>
      </c>
      <c r="AP28" s="197">
        <v>3800</v>
      </c>
      <c r="AQ28" s="193">
        <v>4300</v>
      </c>
      <c r="AR28" s="194">
        <v>2700</v>
      </c>
      <c r="AS28" s="195">
        <v>2700</v>
      </c>
      <c r="AT28" s="586"/>
      <c r="AU28" s="288" t="s">
        <v>129</v>
      </c>
      <c r="AV28" s="586"/>
      <c r="AW28" s="827"/>
      <c r="AX28" s="546"/>
      <c r="AY28" s="830"/>
      <c r="AZ28" s="586"/>
      <c r="BA28" s="288"/>
      <c r="BB28" s="586"/>
      <c r="BC28" s="821"/>
      <c r="BD28" s="586"/>
      <c r="BE28" s="302">
        <v>2120</v>
      </c>
      <c r="BF28" s="586"/>
      <c r="BG28" s="302">
        <v>7490</v>
      </c>
      <c r="BH28" s="586"/>
      <c r="BI28" s="302">
        <v>4800</v>
      </c>
      <c r="BJ28" s="586"/>
      <c r="BK28" s="827"/>
      <c r="BL28" s="546"/>
      <c r="BM28" s="830"/>
      <c r="BN28" s="586"/>
      <c r="BO28" s="821"/>
      <c r="BP28" s="185"/>
      <c r="BQ28" s="185"/>
      <c r="BR28" s="58"/>
      <c r="BS28" s="72"/>
      <c r="BT28" s="72"/>
      <c r="BU28" s="72"/>
      <c r="BV28" s="72"/>
      <c r="BW28" s="72"/>
      <c r="BX28" s="72"/>
      <c r="BY28" s="72"/>
      <c r="BZ28" s="72"/>
      <c r="CA28" s="72"/>
      <c r="CB28" s="72"/>
      <c r="CC28" s="72"/>
      <c r="CD28" s="72"/>
      <c r="CE28" s="72"/>
    </row>
    <row r="29" spans="1:83" s="92" customFormat="1" ht="12.75" customHeight="1">
      <c r="A29" s="92" t="s">
        <v>355</v>
      </c>
      <c r="B29" s="592"/>
      <c r="C29" s="833"/>
      <c r="D29" s="822" t="s">
        <v>319</v>
      </c>
      <c r="E29" s="196" t="s">
        <v>320</v>
      </c>
      <c r="F29" s="87"/>
      <c r="G29" s="188">
        <v>127640</v>
      </c>
      <c r="H29" s="189">
        <v>202560</v>
      </c>
      <c r="I29" s="188">
        <v>119220</v>
      </c>
      <c r="J29" s="189">
        <v>194140</v>
      </c>
      <c r="K29" s="278" t="s">
        <v>124</v>
      </c>
      <c r="L29" s="295">
        <v>1160</v>
      </c>
      <c r="M29" s="296">
        <v>1910</v>
      </c>
      <c r="N29" s="297" t="s">
        <v>310</v>
      </c>
      <c r="O29" s="295">
        <v>1080</v>
      </c>
      <c r="P29" s="296">
        <v>1830</v>
      </c>
      <c r="Q29" s="297" t="s">
        <v>310</v>
      </c>
      <c r="R29" s="90"/>
      <c r="S29" s="157"/>
      <c r="T29" s="303"/>
      <c r="U29" s="835"/>
      <c r="V29" s="286"/>
      <c r="W29" s="299">
        <v>317100</v>
      </c>
      <c r="X29" s="546"/>
      <c r="Y29" s="300">
        <v>3170</v>
      </c>
      <c r="Z29" s="293"/>
      <c r="AA29" s="553"/>
      <c r="AB29" s="300"/>
      <c r="AC29" s="586" t="s">
        <v>507</v>
      </c>
      <c r="AD29" s="849">
        <v>11660</v>
      </c>
      <c r="AE29" s="304"/>
      <c r="AF29" s="586"/>
      <c r="AG29" s="847">
        <v>0</v>
      </c>
      <c r="AH29" s="837"/>
      <c r="AI29" s="64" t="s">
        <v>321</v>
      </c>
      <c r="AJ29" s="941">
        <v>2700</v>
      </c>
      <c r="AK29" s="942">
        <v>3000</v>
      </c>
      <c r="AL29" s="947">
        <v>1900</v>
      </c>
      <c r="AM29" s="942">
        <v>1900</v>
      </c>
      <c r="AN29" s="837"/>
      <c r="AO29" s="64" t="s">
        <v>322</v>
      </c>
      <c r="AP29" s="197">
        <v>3300</v>
      </c>
      <c r="AQ29" s="193">
        <v>3700</v>
      </c>
      <c r="AR29" s="194">
        <v>2300</v>
      </c>
      <c r="AS29" s="195">
        <v>2300</v>
      </c>
      <c r="AT29" s="586"/>
      <c r="AU29" s="288">
        <v>9550</v>
      </c>
      <c r="AV29" s="586"/>
      <c r="AW29" s="827"/>
      <c r="AX29" s="546"/>
      <c r="AY29" s="830"/>
      <c r="AZ29" s="586"/>
      <c r="BA29" s="288"/>
      <c r="BB29" s="586"/>
      <c r="BC29" s="824">
        <v>0.06</v>
      </c>
      <c r="BD29" s="586"/>
      <c r="BE29" s="305">
        <v>20</v>
      </c>
      <c r="BF29" s="586"/>
      <c r="BG29" s="305">
        <v>70</v>
      </c>
      <c r="BH29" s="586"/>
      <c r="BI29" s="305">
        <v>40</v>
      </c>
      <c r="BJ29" s="586"/>
      <c r="BK29" s="827"/>
      <c r="BL29" s="546"/>
      <c r="BM29" s="830"/>
      <c r="BN29" s="586"/>
      <c r="BO29" s="824">
        <v>0.9</v>
      </c>
      <c r="BP29" s="185"/>
      <c r="BQ29" s="185"/>
      <c r="BR29" s="58"/>
      <c r="BS29" s="72"/>
      <c r="BT29" s="72"/>
      <c r="BU29" s="72"/>
      <c r="BV29" s="72"/>
      <c r="BW29" s="72"/>
      <c r="BX29" s="72"/>
      <c r="BY29" s="72"/>
      <c r="BZ29" s="72"/>
      <c r="CA29" s="72"/>
      <c r="CB29" s="72"/>
      <c r="CC29" s="72"/>
      <c r="CD29" s="72"/>
      <c r="CE29" s="72"/>
    </row>
    <row r="30" spans="1:83" s="92" customFormat="1" ht="12.75" customHeight="1">
      <c r="A30" s="92" t="s">
        <v>356</v>
      </c>
      <c r="B30" s="592"/>
      <c r="C30" s="833"/>
      <c r="D30" s="823"/>
      <c r="E30" s="91" t="s">
        <v>11</v>
      </c>
      <c r="F30" s="87"/>
      <c r="G30" s="165">
        <v>202560</v>
      </c>
      <c r="H30" s="166"/>
      <c r="I30" s="165">
        <v>194140</v>
      </c>
      <c r="J30" s="166"/>
      <c r="K30" s="278" t="s">
        <v>124</v>
      </c>
      <c r="L30" s="167">
        <v>1910</v>
      </c>
      <c r="M30" s="168"/>
      <c r="N30" s="169" t="s">
        <v>310</v>
      </c>
      <c r="O30" s="167">
        <v>1830</v>
      </c>
      <c r="P30" s="168"/>
      <c r="Q30" s="169" t="s">
        <v>310</v>
      </c>
      <c r="R30" s="90"/>
      <c r="S30" s="157"/>
      <c r="T30" s="306"/>
      <c r="U30" s="835"/>
      <c r="V30" s="286"/>
      <c r="W30" s="314"/>
      <c r="X30" s="546"/>
      <c r="Y30" s="315"/>
      <c r="Z30" s="316"/>
      <c r="AA30" s="553"/>
      <c r="AB30" s="314"/>
      <c r="AC30" s="586"/>
      <c r="AD30" s="850"/>
      <c r="AE30" s="307"/>
      <c r="AF30" s="586"/>
      <c r="AG30" s="848"/>
      <c r="AH30" s="837"/>
      <c r="AI30" s="279" t="s">
        <v>324</v>
      </c>
      <c r="AJ30" s="944">
        <v>2600</v>
      </c>
      <c r="AK30" s="945">
        <v>2900</v>
      </c>
      <c r="AL30" s="946">
        <v>1800</v>
      </c>
      <c r="AM30" s="945">
        <v>1800</v>
      </c>
      <c r="AN30" s="837"/>
      <c r="AO30" s="279" t="s">
        <v>325</v>
      </c>
      <c r="AP30" s="199">
        <v>3000</v>
      </c>
      <c r="AQ30" s="200">
        <v>3300</v>
      </c>
      <c r="AR30" s="201">
        <v>2100</v>
      </c>
      <c r="AS30" s="202">
        <v>2100</v>
      </c>
      <c r="AT30" s="586"/>
      <c r="AU30" s="203"/>
      <c r="AV30" s="586"/>
      <c r="AW30" s="828"/>
      <c r="AX30" s="546"/>
      <c r="AY30" s="831"/>
      <c r="AZ30" s="586"/>
      <c r="BA30" s="203"/>
      <c r="BB30" s="586"/>
      <c r="BC30" s="825"/>
      <c r="BD30" s="586"/>
      <c r="BE30" s="308"/>
      <c r="BF30" s="586"/>
      <c r="BG30" s="309" t="s">
        <v>513</v>
      </c>
      <c r="BH30" s="586"/>
      <c r="BI30" s="309" t="s">
        <v>511</v>
      </c>
      <c r="BJ30" s="586"/>
      <c r="BK30" s="828"/>
      <c r="BL30" s="546"/>
      <c r="BM30" s="831"/>
      <c r="BN30" s="586"/>
      <c r="BO30" s="824"/>
      <c r="BP30" s="185"/>
      <c r="BQ30" s="185"/>
      <c r="BR30" s="58"/>
      <c r="BS30" s="72"/>
      <c r="BT30" s="72"/>
      <c r="BU30" s="72"/>
      <c r="BV30" s="72"/>
      <c r="BW30" s="72"/>
      <c r="BX30" s="72"/>
      <c r="BY30" s="72"/>
      <c r="BZ30" s="72"/>
      <c r="CA30" s="72"/>
      <c r="CB30" s="72"/>
      <c r="CC30" s="72"/>
      <c r="CD30" s="72"/>
      <c r="CE30" s="72"/>
    </row>
    <row r="31" spans="1:83" s="146" customFormat="1" ht="12.75" customHeight="1">
      <c r="A31" s="146" t="s">
        <v>357</v>
      </c>
      <c r="B31" s="592"/>
      <c r="C31" s="839" t="s">
        <v>358</v>
      </c>
      <c r="D31" s="571" t="s">
        <v>308</v>
      </c>
      <c r="E31" s="148" t="s">
        <v>25</v>
      </c>
      <c r="F31" s="149"/>
      <c r="G31" s="150">
        <v>58330</v>
      </c>
      <c r="H31" s="151">
        <v>65820</v>
      </c>
      <c r="I31" s="150">
        <v>51110</v>
      </c>
      <c r="J31" s="151">
        <v>58600</v>
      </c>
      <c r="K31" s="278" t="s">
        <v>124</v>
      </c>
      <c r="L31" s="152">
        <v>510</v>
      </c>
      <c r="M31" s="153">
        <v>580</v>
      </c>
      <c r="N31" s="154" t="s">
        <v>310</v>
      </c>
      <c r="O31" s="152">
        <v>440</v>
      </c>
      <c r="P31" s="153">
        <v>510</v>
      </c>
      <c r="Q31" s="154" t="s">
        <v>310</v>
      </c>
      <c r="R31" s="282" t="s">
        <v>507</v>
      </c>
      <c r="S31" s="155">
        <v>7490</v>
      </c>
      <c r="T31" s="290">
        <v>70</v>
      </c>
      <c r="U31" s="835"/>
      <c r="V31" s="286"/>
      <c r="W31" s="299" t="s">
        <v>359</v>
      </c>
      <c r="X31" s="546"/>
      <c r="Y31" s="300" t="s">
        <v>359</v>
      </c>
      <c r="Z31" s="313"/>
      <c r="AA31" s="553"/>
      <c r="AB31" s="299"/>
      <c r="AC31" s="586" t="s">
        <v>507</v>
      </c>
      <c r="AD31" s="844">
        <v>12380</v>
      </c>
      <c r="AE31" s="294"/>
      <c r="AF31" s="586" t="s">
        <v>507</v>
      </c>
      <c r="AG31" s="846">
        <v>50</v>
      </c>
      <c r="AH31" s="837" t="s">
        <v>507</v>
      </c>
      <c r="AI31" s="190" t="s">
        <v>311</v>
      </c>
      <c r="AJ31" s="938">
        <v>2600</v>
      </c>
      <c r="AK31" s="939">
        <v>2900</v>
      </c>
      <c r="AL31" s="947">
        <v>1800</v>
      </c>
      <c r="AM31" s="942">
        <v>1800</v>
      </c>
      <c r="AN31" s="837" t="s">
        <v>507</v>
      </c>
      <c r="AO31" s="190" t="s">
        <v>312</v>
      </c>
      <c r="AP31" s="191">
        <v>6000</v>
      </c>
      <c r="AQ31" s="192">
        <v>6700</v>
      </c>
      <c r="AR31" s="194">
        <v>4200</v>
      </c>
      <c r="AS31" s="195">
        <v>4200</v>
      </c>
      <c r="AT31" s="586"/>
      <c r="AU31" s="288" t="s">
        <v>131</v>
      </c>
      <c r="AV31" s="586" t="s">
        <v>507</v>
      </c>
      <c r="AW31" s="826">
        <v>3120</v>
      </c>
      <c r="AX31" s="546" t="s">
        <v>507</v>
      </c>
      <c r="AY31" s="829">
        <v>30</v>
      </c>
      <c r="AZ31" s="586"/>
      <c r="BA31" s="288"/>
      <c r="BB31" s="586" t="s">
        <v>509</v>
      </c>
      <c r="BC31" s="820" t="s">
        <v>313</v>
      </c>
      <c r="BD31" s="586" t="s">
        <v>509</v>
      </c>
      <c r="BE31" s="161"/>
      <c r="BF31" s="586" t="s">
        <v>509</v>
      </c>
      <c r="BG31" s="161"/>
      <c r="BH31" s="586" t="s">
        <v>509</v>
      </c>
      <c r="BI31" s="161"/>
      <c r="BJ31" s="586" t="s">
        <v>507</v>
      </c>
      <c r="BK31" s="826">
        <v>3730</v>
      </c>
      <c r="BL31" s="546" t="s">
        <v>118</v>
      </c>
      <c r="BM31" s="829">
        <v>30</v>
      </c>
      <c r="BN31" s="586"/>
      <c r="BO31" s="820" t="s">
        <v>314</v>
      </c>
      <c r="BP31" s="186"/>
      <c r="BQ31" s="186"/>
      <c r="BR31" s="175"/>
      <c r="BS31" s="163"/>
      <c r="BT31" s="163"/>
      <c r="BU31" s="163"/>
      <c r="BV31" s="163"/>
      <c r="BW31" s="163"/>
      <c r="BX31" s="163"/>
      <c r="BY31" s="163"/>
      <c r="BZ31" s="163"/>
      <c r="CA31" s="163"/>
      <c r="CB31" s="163"/>
      <c r="CC31" s="163"/>
      <c r="CD31" s="163"/>
      <c r="CE31" s="163"/>
    </row>
    <row r="32" spans="1:83" s="146" customFormat="1" ht="12.75" customHeight="1">
      <c r="A32" s="146" t="s">
        <v>360</v>
      </c>
      <c r="B32" s="592"/>
      <c r="C32" s="840"/>
      <c r="D32" s="588"/>
      <c r="E32" s="187" t="s">
        <v>6</v>
      </c>
      <c r="F32" s="149"/>
      <c r="G32" s="188">
        <v>65820</v>
      </c>
      <c r="H32" s="189">
        <v>121570</v>
      </c>
      <c r="I32" s="188">
        <v>58600</v>
      </c>
      <c r="J32" s="189">
        <v>114350</v>
      </c>
      <c r="K32" s="278" t="s">
        <v>309</v>
      </c>
      <c r="L32" s="295">
        <v>580</v>
      </c>
      <c r="M32" s="296">
        <v>1100</v>
      </c>
      <c r="N32" s="297" t="s">
        <v>310</v>
      </c>
      <c r="O32" s="295">
        <v>510</v>
      </c>
      <c r="P32" s="296">
        <v>1030</v>
      </c>
      <c r="Q32" s="297" t="s">
        <v>310</v>
      </c>
      <c r="R32" s="282" t="s">
        <v>507</v>
      </c>
      <c r="S32" s="167">
        <v>7490</v>
      </c>
      <c r="T32" s="298">
        <v>70</v>
      </c>
      <c r="U32" s="835"/>
      <c r="V32" s="286"/>
      <c r="W32" s="299">
        <v>353800</v>
      </c>
      <c r="X32" s="546"/>
      <c r="Y32" s="300">
        <v>3530</v>
      </c>
      <c r="Z32" s="293"/>
      <c r="AA32" s="553"/>
      <c r="AB32" s="300"/>
      <c r="AC32" s="586"/>
      <c r="AD32" s="845"/>
      <c r="AE32" s="301">
        <v>10710</v>
      </c>
      <c r="AF32" s="586"/>
      <c r="AG32" s="847"/>
      <c r="AH32" s="837"/>
      <c r="AI32" s="64" t="s">
        <v>316</v>
      </c>
      <c r="AJ32" s="941">
        <v>2500</v>
      </c>
      <c r="AK32" s="942">
        <v>2700</v>
      </c>
      <c r="AL32" s="947">
        <v>1700</v>
      </c>
      <c r="AM32" s="942">
        <v>1700</v>
      </c>
      <c r="AN32" s="837"/>
      <c r="AO32" s="64" t="s">
        <v>317</v>
      </c>
      <c r="AP32" s="197">
        <v>3300</v>
      </c>
      <c r="AQ32" s="193">
        <v>3600</v>
      </c>
      <c r="AR32" s="194">
        <v>2300</v>
      </c>
      <c r="AS32" s="195">
        <v>2300</v>
      </c>
      <c r="AT32" s="586"/>
      <c r="AU32" s="288">
        <v>7330</v>
      </c>
      <c r="AV32" s="586"/>
      <c r="AW32" s="827"/>
      <c r="AX32" s="546"/>
      <c r="AY32" s="830"/>
      <c r="AZ32" s="586"/>
      <c r="BA32" s="288"/>
      <c r="BB32" s="586"/>
      <c r="BC32" s="821"/>
      <c r="BD32" s="586"/>
      <c r="BE32" s="302">
        <v>1810</v>
      </c>
      <c r="BF32" s="586"/>
      <c r="BG32" s="302">
        <v>6420</v>
      </c>
      <c r="BH32" s="586"/>
      <c r="BI32" s="302">
        <v>4120</v>
      </c>
      <c r="BJ32" s="586"/>
      <c r="BK32" s="827"/>
      <c r="BL32" s="546"/>
      <c r="BM32" s="830"/>
      <c r="BN32" s="586"/>
      <c r="BO32" s="821"/>
      <c r="BP32" s="186"/>
      <c r="BQ32" s="186"/>
      <c r="BR32" s="175"/>
      <c r="BS32" s="163"/>
      <c r="BT32" s="163"/>
      <c r="BU32" s="163"/>
      <c r="BV32" s="163"/>
      <c r="BW32" s="163"/>
      <c r="BX32" s="163"/>
      <c r="BY32" s="163"/>
      <c r="BZ32" s="163"/>
      <c r="CA32" s="163"/>
      <c r="CB32" s="163"/>
      <c r="CC32" s="163"/>
      <c r="CD32" s="163"/>
      <c r="CE32" s="163"/>
    </row>
    <row r="33" spans="1:83" s="146" customFormat="1" ht="12.75" customHeight="1">
      <c r="A33" s="146" t="s">
        <v>361</v>
      </c>
      <c r="B33" s="592"/>
      <c r="C33" s="840"/>
      <c r="D33" s="841" t="s">
        <v>319</v>
      </c>
      <c r="E33" s="187" t="s">
        <v>320</v>
      </c>
      <c r="F33" s="149"/>
      <c r="G33" s="188">
        <v>121570</v>
      </c>
      <c r="H33" s="189">
        <v>196490</v>
      </c>
      <c r="I33" s="188">
        <v>114350</v>
      </c>
      <c r="J33" s="189">
        <v>189270</v>
      </c>
      <c r="K33" s="278" t="s">
        <v>124</v>
      </c>
      <c r="L33" s="295">
        <v>1100</v>
      </c>
      <c r="M33" s="296">
        <v>1850</v>
      </c>
      <c r="N33" s="297" t="s">
        <v>310</v>
      </c>
      <c r="O33" s="295">
        <v>1030</v>
      </c>
      <c r="P33" s="296">
        <v>1780</v>
      </c>
      <c r="Q33" s="297" t="s">
        <v>310</v>
      </c>
      <c r="R33" s="90"/>
      <c r="S33" s="157"/>
      <c r="T33" s="303"/>
      <c r="U33" s="835"/>
      <c r="V33" s="286"/>
      <c r="W33" s="314"/>
      <c r="X33" s="546"/>
      <c r="Y33" s="315"/>
      <c r="Z33" s="316"/>
      <c r="AA33" s="553"/>
      <c r="AB33" s="314"/>
      <c r="AC33" s="586" t="s">
        <v>507</v>
      </c>
      <c r="AD33" s="849">
        <v>10710</v>
      </c>
      <c r="AE33" s="304"/>
      <c r="AF33" s="586"/>
      <c r="AG33" s="847">
        <v>0</v>
      </c>
      <c r="AH33" s="837"/>
      <c r="AI33" s="64" t="s">
        <v>321</v>
      </c>
      <c r="AJ33" s="941">
        <v>2300</v>
      </c>
      <c r="AK33" s="942">
        <v>2600</v>
      </c>
      <c r="AL33" s="947">
        <v>1600</v>
      </c>
      <c r="AM33" s="942">
        <v>1600</v>
      </c>
      <c r="AN33" s="837"/>
      <c r="AO33" s="64" t="s">
        <v>322</v>
      </c>
      <c r="AP33" s="197">
        <v>2900</v>
      </c>
      <c r="AQ33" s="193">
        <v>3200</v>
      </c>
      <c r="AR33" s="194">
        <v>2000</v>
      </c>
      <c r="AS33" s="195">
        <v>2000</v>
      </c>
      <c r="AT33" s="586"/>
      <c r="AU33" s="203"/>
      <c r="AV33" s="586"/>
      <c r="AW33" s="827"/>
      <c r="AX33" s="546"/>
      <c r="AY33" s="830"/>
      <c r="AZ33" s="586"/>
      <c r="BA33" s="203"/>
      <c r="BB33" s="586"/>
      <c r="BC33" s="824">
        <v>0.06</v>
      </c>
      <c r="BD33" s="586"/>
      <c r="BE33" s="305">
        <v>10</v>
      </c>
      <c r="BF33" s="586"/>
      <c r="BG33" s="305">
        <v>60</v>
      </c>
      <c r="BH33" s="586"/>
      <c r="BI33" s="305">
        <v>40</v>
      </c>
      <c r="BJ33" s="586"/>
      <c r="BK33" s="827"/>
      <c r="BL33" s="546"/>
      <c r="BM33" s="830"/>
      <c r="BN33" s="586"/>
      <c r="BO33" s="824">
        <v>0.92</v>
      </c>
      <c r="BP33" s="186"/>
      <c r="BQ33" s="186"/>
      <c r="BR33" s="175"/>
      <c r="BS33" s="163"/>
      <c r="BT33" s="163"/>
      <c r="BU33" s="163"/>
      <c r="BV33" s="163"/>
      <c r="BW33" s="163"/>
      <c r="BX33" s="163"/>
      <c r="BY33" s="163"/>
      <c r="BZ33" s="163"/>
      <c r="CA33" s="163"/>
      <c r="CB33" s="163"/>
      <c r="CC33" s="163"/>
      <c r="CD33" s="163"/>
      <c r="CE33" s="163"/>
    </row>
    <row r="34" spans="1:83" s="146" customFormat="1" ht="12.75" customHeight="1">
      <c r="A34" s="146" t="s">
        <v>362</v>
      </c>
      <c r="B34" s="592"/>
      <c r="C34" s="840"/>
      <c r="D34" s="842"/>
      <c r="E34" s="164" t="s">
        <v>11</v>
      </c>
      <c r="F34" s="149"/>
      <c r="G34" s="165">
        <v>196490</v>
      </c>
      <c r="H34" s="166"/>
      <c r="I34" s="165">
        <v>189270</v>
      </c>
      <c r="J34" s="166"/>
      <c r="K34" s="278" t="s">
        <v>124</v>
      </c>
      <c r="L34" s="167">
        <v>1850</v>
      </c>
      <c r="M34" s="168"/>
      <c r="N34" s="169" t="s">
        <v>310</v>
      </c>
      <c r="O34" s="167">
        <v>1780</v>
      </c>
      <c r="P34" s="168"/>
      <c r="Q34" s="169" t="s">
        <v>310</v>
      </c>
      <c r="R34" s="90"/>
      <c r="S34" s="157"/>
      <c r="T34" s="306"/>
      <c r="U34" s="835"/>
      <c r="V34" s="286"/>
      <c r="W34" s="299" t="s">
        <v>363</v>
      </c>
      <c r="X34" s="546"/>
      <c r="Y34" s="300" t="s">
        <v>363</v>
      </c>
      <c r="Z34" s="313"/>
      <c r="AA34" s="553"/>
      <c r="AB34" s="299"/>
      <c r="AC34" s="586"/>
      <c r="AD34" s="850"/>
      <c r="AE34" s="307"/>
      <c r="AF34" s="586"/>
      <c r="AG34" s="848"/>
      <c r="AH34" s="837"/>
      <c r="AI34" s="279" t="s">
        <v>324</v>
      </c>
      <c r="AJ34" s="944">
        <v>2200</v>
      </c>
      <c r="AK34" s="945">
        <v>2500</v>
      </c>
      <c r="AL34" s="946">
        <v>1600</v>
      </c>
      <c r="AM34" s="945">
        <v>1600</v>
      </c>
      <c r="AN34" s="837"/>
      <c r="AO34" s="279" t="s">
        <v>325</v>
      </c>
      <c r="AP34" s="199">
        <v>2500</v>
      </c>
      <c r="AQ34" s="200">
        <v>2800</v>
      </c>
      <c r="AR34" s="201">
        <v>1800</v>
      </c>
      <c r="AS34" s="202">
        <v>1800</v>
      </c>
      <c r="AT34" s="586"/>
      <c r="AU34" s="288" t="s">
        <v>133</v>
      </c>
      <c r="AV34" s="586"/>
      <c r="AW34" s="828"/>
      <c r="AX34" s="546"/>
      <c r="AY34" s="831"/>
      <c r="AZ34" s="586"/>
      <c r="BA34" s="288"/>
      <c r="BB34" s="586"/>
      <c r="BC34" s="825"/>
      <c r="BD34" s="586"/>
      <c r="BE34" s="308"/>
      <c r="BF34" s="586"/>
      <c r="BG34" s="309" t="s">
        <v>511</v>
      </c>
      <c r="BH34" s="586"/>
      <c r="BI34" s="309" t="s">
        <v>511</v>
      </c>
      <c r="BJ34" s="586"/>
      <c r="BK34" s="828"/>
      <c r="BL34" s="546"/>
      <c r="BM34" s="831"/>
      <c r="BN34" s="586"/>
      <c r="BO34" s="824"/>
      <c r="BP34" s="186"/>
      <c r="BQ34" s="186"/>
      <c r="BR34" s="175"/>
      <c r="BS34" s="163"/>
      <c r="BT34" s="163"/>
      <c r="BU34" s="163"/>
      <c r="BV34" s="163"/>
      <c r="BW34" s="163"/>
      <c r="BX34" s="163"/>
      <c r="BY34" s="163"/>
      <c r="BZ34" s="163"/>
      <c r="CA34" s="163"/>
      <c r="CB34" s="163"/>
      <c r="CC34" s="163"/>
      <c r="CD34" s="163"/>
      <c r="CE34" s="163"/>
    </row>
    <row r="35" spans="1:83" s="92" customFormat="1" ht="12.75" customHeight="1">
      <c r="A35" s="92" t="s">
        <v>364</v>
      </c>
      <c r="B35" s="592"/>
      <c r="C35" s="832" t="s">
        <v>365</v>
      </c>
      <c r="D35" s="581" t="s">
        <v>308</v>
      </c>
      <c r="E35" s="86" t="s">
        <v>25</v>
      </c>
      <c r="F35" s="87"/>
      <c r="G35" s="150">
        <v>53830</v>
      </c>
      <c r="H35" s="151">
        <v>61320</v>
      </c>
      <c r="I35" s="150">
        <v>47520</v>
      </c>
      <c r="J35" s="151">
        <v>55010</v>
      </c>
      <c r="K35" s="278" t="s">
        <v>124</v>
      </c>
      <c r="L35" s="152">
        <v>460</v>
      </c>
      <c r="M35" s="153">
        <v>530</v>
      </c>
      <c r="N35" s="154" t="s">
        <v>310</v>
      </c>
      <c r="O35" s="152">
        <v>400</v>
      </c>
      <c r="P35" s="153">
        <v>470</v>
      </c>
      <c r="Q35" s="154" t="s">
        <v>310</v>
      </c>
      <c r="R35" s="282" t="s">
        <v>507</v>
      </c>
      <c r="S35" s="155">
        <v>7490</v>
      </c>
      <c r="T35" s="290">
        <v>70</v>
      </c>
      <c r="U35" s="835"/>
      <c r="V35" s="286"/>
      <c r="W35" s="299">
        <v>390600</v>
      </c>
      <c r="X35" s="546"/>
      <c r="Y35" s="300">
        <v>3900</v>
      </c>
      <c r="Z35" s="293"/>
      <c r="AA35" s="553"/>
      <c r="AB35" s="300"/>
      <c r="AC35" s="586" t="s">
        <v>507</v>
      </c>
      <c r="AD35" s="844">
        <v>11670</v>
      </c>
      <c r="AE35" s="294"/>
      <c r="AF35" s="586" t="s">
        <v>507</v>
      </c>
      <c r="AG35" s="846">
        <v>40</v>
      </c>
      <c r="AH35" s="837" t="s">
        <v>507</v>
      </c>
      <c r="AI35" s="190" t="s">
        <v>311</v>
      </c>
      <c r="AJ35" s="938">
        <v>3000</v>
      </c>
      <c r="AK35" s="939">
        <v>3300</v>
      </c>
      <c r="AL35" s="947">
        <v>2100</v>
      </c>
      <c r="AM35" s="942">
        <v>2100</v>
      </c>
      <c r="AN35" s="837" t="s">
        <v>507</v>
      </c>
      <c r="AO35" s="190" t="s">
        <v>312</v>
      </c>
      <c r="AP35" s="191">
        <v>6700</v>
      </c>
      <c r="AQ35" s="192">
        <v>7500</v>
      </c>
      <c r="AR35" s="194">
        <v>4700</v>
      </c>
      <c r="AS35" s="195">
        <v>4700</v>
      </c>
      <c r="AT35" s="586"/>
      <c r="AU35" s="288">
        <v>6000</v>
      </c>
      <c r="AV35" s="586" t="s">
        <v>507</v>
      </c>
      <c r="AW35" s="826">
        <v>2730</v>
      </c>
      <c r="AX35" s="546" t="s">
        <v>507</v>
      </c>
      <c r="AY35" s="829">
        <v>30</v>
      </c>
      <c r="AZ35" s="586"/>
      <c r="BA35" s="288"/>
      <c r="BB35" s="586" t="s">
        <v>509</v>
      </c>
      <c r="BC35" s="820" t="s">
        <v>313</v>
      </c>
      <c r="BD35" s="586" t="s">
        <v>509</v>
      </c>
      <c r="BE35" s="161"/>
      <c r="BF35" s="586" t="s">
        <v>509</v>
      </c>
      <c r="BG35" s="161"/>
      <c r="BH35" s="586" t="s">
        <v>509</v>
      </c>
      <c r="BI35" s="161"/>
      <c r="BJ35" s="586" t="s">
        <v>507</v>
      </c>
      <c r="BK35" s="826">
        <v>3260</v>
      </c>
      <c r="BL35" s="546" t="s">
        <v>118</v>
      </c>
      <c r="BM35" s="829">
        <v>30</v>
      </c>
      <c r="BN35" s="586"/>
      <c r="BO35" s="820" t="s">
        <v>314</v>
      </c>
      <c r="BP35" s="185"/>
      <c r="BQ35" s="185"/>
      <c r="BR35" s="58"/>
      <c r="BS35" s="72"/>
      <c r="BT35" s="72"/>
      <c r="BU35" s="72"/>
      <c r="BV35" s="72"/>
      <c r="BW35" s="72"/>
      <c r="BX35" s="72"/>
      <c r="BY35" s="72"/>
      <c r="BZ35" s="72"/>
      <c r="CA35" s="72"/>
      <c r="CB35" s="72"/>
      <c r="CC35" s="72"/>
      <c r="CD35" s="72"/>
      <c r="CE35" s="72"/>
    </row>
    <row r="36" spans="1:83" s="92" customFormat="1" ht="12.75" customHeight="1">
      <c r="A36" s="92" t="s">
        <v>366</v>
      </c>
      <c r="B36" s="592"/>
      <c r="C36" s="833"/>
      <c r="D36" s="582"/>
      <c r="E36" s="196" t="s">
        <v>6</v>
      </c>
      <c r="F36" s="87"/>
      <c r="G36" s="188">
        <v>61320</v>
      </c>
      <c r="H36" s="189">
        <v>117070</v>
      </c>
      <c r="I36" s="188">
        <v>55010</v>
      </c>
      <c r="J36" s="189">
        <v>110760</v>
      </c>
      <c r="K36" s="278" t="s">
        <v>124</v>
      </c>
      <c r="L36" s="295">
        <v>530</v>
      </c>
      <c r="M36" s="296">
        <v>1050</v>
      </c>
      <c r="N36" s="297" t="s">
        <v>310</v>
      </c>
      <c r="O36" s="295">
        <v>470</v>
      </c>
      <c r="P36" s="296">
        <v>990</v>
      </c>
      <c r="Q36" s="297" t="s">
        <v>310</v>
      </c>
      <c r="R36" s="282" t="s">
        <v>507</v>
      </c>
      <c r="S36" s="167">
        <v>7490</v>
      </c>
      <c r="T36" s="298">
        <v>70</v>
      </c>
      <c r="U36" s="835"/>
      <c r="V36" s="286"/>
      <c r="W36" s="314"/>
      <c r="X36" s="546"/>
      <c r="Y36" s="315"/>
      <c r="Z36" s="316"/>
      <c r="AA36" s="553"/>
      <c r="AB36" s="314"/>
      <c r="AC36" s="586"/>
      <c r="AD36" s="845"/>
      <c r="AE36" s="301">
        <v>10000</v>
      </c>
      <c r="AF36" s="586"/>
      <c r="AG36" s="847"/>
      <c r="AH36" s="837"/>
      <c r="AI36" s="64" t="s">
        <v>316</v>
      </c>
      <c r="AJ36" s="941">
        <v>2900</v>
      </c>
      <c r="AK36" s="942">
        <v>3200</v>
      </c>
      <c r="AL36" s="947">
        <v>2000</v>
      </c>
      <c r="AM36" s="942">
        <v>2000</v>
      </c>
      <c r="AN36" s="837"/>
      <c r="AO36" s="64" t="s">
        <v>317</v>
      </c>
      <c r="AP36" s="197">
        <v>3700</v>
      </c>
      <c r="AQ36" s="193">
        <v>4100</v>
      </c>
      <c r="AR36" s="194">
        <v>2600</v>
      </c>
      <c r="AS36" s="195">
        <v>2600</v>
      </c>
      <c r="AT36" s="586"/>
      <c r="AU36" s="203"/>
      <c r="AV36" s="586"/>
      <c r="AW36" s="827"/>
      <c r="AX36" s="546"/>
      <c r="AY36" s="830"/>
      <c r="AZ36" s="586"/>
      <c r="BA36" s="203"/>
      <c r="BB36" s="586"/>
      <c r="BC36" s="821"/>
      <c r="BD36" s="586"/>
      <c r="BE36" s="302">
        <v>1590</v>
      </c>
      <c r="BF36" s="586"/>
      <c r="BG36" s="302">
        <v>5610</v>
      </c>
      <c r="BH36" s="586"/>
      <c r="BI36" s="302">
        <v>3600</v>
      </c>
      <c r="BJ36" s="586"/>
      <c r="BK36" s="827"/>
      <c r="BL36" s="546"/>
      <c r="BM36" s="830"/>
      <c r="BN36" s="586"/>
      <c r="BO36" s="821"/>
      <c r="BP36" s="185"/>
      <c r="BQ36" s="185"/>
      <c r="BR36" s="58"/>
      <c r="BS36" s="72"/>
      <c r="BT36" s="72"/>
      <c r="BU36" s="72"/>
      <c r="BV36" s="72"/>
      <c r="BW36" s="72"/>
      <c r="BX36" s="72"/>
      <c r="BY36" s="72"/>
      <c r="BZ36" s="72"/>
      <c r="CA36" s="72"/>
      <c r="CB36" s="72"/>
      <c r="CC36" s="72"/>
      <c r="CD36" s="72"/>
      <c r="CE36" s="72"/>
    </row>
    <row r="37" spans="1:83" s="92" customFormat="1" ht="12.75" customHeight="1">
      <c r="A37" s="92" t="s">
        <v>367</v>
      </c>
      <c r="B37" s="592"/>
      <c r="C37" s="833"/>
      <c r="D37" s="822" t="s">
        <v>319</v>
      </c>
      <c r="E37" s="196" t="s">
        <v>320</v>
      </c>
      <c r="F37" s="87"/>
      <c r="G37" s="188">
        <v>117070</v>
      </c>
      <c r="H37" s="189">
        <v>191990</v>
      </c>
      <c r="I37" s="188">
        <v>110760</v>
      </c>
      <c r="J37" s="189">
        <v>185680</v>
      </c>
      <c r="K37" s="278" t="s">
        <v>124</v>
      </c>
      <c r="L37" s="295">
        <v>1050</v>
      </c>
      <c r="M37" s="296">
        <v>1800</v>
      </c>
      <c r="N37" s="297" t="s">
        <v>310</v>
      </c>
      <c r="O37" s="295">
        <v>990</v>
      </c>
      <c r="P37" s="296">
        <v>1740</v>
      </c>
      <c r="Q37" s="297" t="s">
        <v>310</v>
      </c>
      <c r="R37" s="90"/>
      <c r="S37" s="157"/>
      <c r="T37" s="303"/>
      <c r="U37" s="835"/>
      <c r="V37" s="286"/>
      <c r="W37" s="299" t="s">
        <v>368</v>
      </c>
      <c r="X37" s="546"/>
      <c r="Y37" s="300" t="s">
        <v>368</v>
      </c>
      <c r="Z37" s="313"/>
      <c r="AA37" s="553"/>
      <c r="AB37" s="299"/>
      <c r="AC37" s="586" t="s">
        <v>507</v>
      </c>
      <c r="AD37" s="849">
        <v>10000</v>
      </c>
      <c r="AE37" s="304"/>
      <c r="AF37" s="586"/>
      <c r="AG37" s="847">
        <v>0</v>
      </c>
      <c r="AH37" s="837"/>
      <c r="AI37" s="64" t="s">
        <v>321</v>
      </c>
      <c r="AJ37" s="941">
        <v>2700</v>
      </c>
      <c r="AK37" s="942">
        <v>3000</v>
      </c>
      <c r="AL37" s="947">
        <v>1900</v>
      </c>
      <c r="AM37" s="942">
        <v>1900</v>
      </c>
      <c r="AN37" s="837"/>
      <c r="AO37" s="64" t="s">
        <v>322</v>
      </c>
      <c r="AP37" s="197">
        <v>3200</v>
      </c>
      <c r="AQ37" s="193">
        <v>3600</v>
      </c>
      <c r="AR37" s="194">
        <v>2200</v>
      </c>
      <c r="AS37" s="195">
        <v>2200</v>
      </c>
      <c r="AT37" s="586"/>
      <c r="AU37" s="288" t="s">
        <v>135</v>
      </c>
      <c r="AV37" s="586"/>
      <c r="AW37" s="827"/>
      <c r="AX37" s="546"/>
      <c r="AY37" s="830"/>
      <c r="AZ37" s="586"/>
      <c r="BA37" s="288"/>
      <c r="BB37" s="586"/>
      <c r="BC37" s="824">
        <v>0.06</v>
      </c>
      <c r="BD37" s="586"/>
      <c r="BE37" s="305">
        <v>10</v>
      </c>
      <c r="BF37" s="586"/>
      <c r="BG37" s="305">
        <v>50</v>
      </c>
      <c r="BH37" s="586"/>
      <c r="BI37" s="305">
        <v>30</v>
      </c>
      <c r="BJ37" s="586"/>
      <c r="BK37" s="827"/>
      <c r="BL37" s="546"/>
      <c r="BM37" s="830"/>
      <c r="BN37" s="586"/>
      <c r="BO37" s="824">
        <v>0.89</v>
      </c>
      <c r="BP37" s="185"/>
      <c r="BQ37" s="185"/>
      <c r="BR37" s="58"/>
      <c r="BS37" s="72"/>
      <c r="BT37" s="72"/>
      <c r="BU37" s="72"/>
      <c r="BV37" s="72"/>
      <c r="BW37" s="72"/>
      <c r="BX37" s="72"/>
      <c r="BY37" s="72"/>
      <c r="BZ37" s="72"/>
      <c r="CA37" s="72"/>
      <c r="CB37" s="72"/>
      <c r="CC37" s="72"/>
      <c r="CD37" s="72"/>
      <c r="CE37" s="72"/>
    </row>
    <row r="38" spans="1:83" s="92" customFormat="1" ht="12.75" customHeight="1">
      <c r="A38" s="92" t="s">
        <v>369</v>
      </c>
      <c r="B38" s="592"/>
      <c r="C38" s="833"/>
      <c r="D38" s="823"/>
      <c r="E38" s="91" t="s">
        <v>11</v>
      </c>
      <c r="F38" s="87"/>
      <c r="G38" s="165">
        <v>191990</v>
      </c>
      <c r="H38" s="166"/>
      <c r="I38" s="165">
        <v>185680</v>
      </c>
      <c r="J38" s="166"/>
      <c r="K38" s="278" t="s">
        <v>309</v>
      </c>
      <c r="L38" s="167">
        <v>1800</v>
      </c>
      <c r="M38" s="168"/>
      <c r="N38" s="169" t="s">
        <v>310</v>
      </c>
      <c r="O38" s="167">
        <v>1740</v>
      </c>
      <c r="P38" s="168"/>
      <c r="Q38" s="169" t="s">
        <v>310</v>
      </c>
      <c r="R38" s="90"/>
      <c r="S38" s="157"/>
      <c r="T38" s="306"/>
      <c r="U38" s="835"/>
      <c r="V38" s="286"/>
      <c r="W38" s="299">
        <v>427300</v>
      </c>
      <c r="X38" s="546"/>
      <c r="Y38" s="300">
        <v>4270</v>
      </c>
      <c r="Z38" s="293"/>
      <c r="AA38" s="553"/>
      <c r="AB38" s="300"/>
      <c r="AC38" s="586"/>
      <c r="AD38" s="850"/>
      <c r="AE38" s="307"/>
      <c r="AF38" s="586"/>
      <c r="AG38" s="848"/>
      <c r="AH38" s="837"/>
      <c r="AI38" s="279" t="s">
        <v>324</v>
      </c>
      <c r="AJ38" s="944">
        <v>2600</v>
      </c>
      <c r="AK38" s="945">
        <v>2800</v>
      </c>
      <c r="AL38" s="946">
        <v>1800</v>
      </c>
      <c r="AM38" s="945">
        <v>1800</v>
      </c>
      <c r="AN38" s="837"/>
      <c r="AO38" s="279" t="s">
        <v>325</v>
      </c>
      <c r="AP38" s="199">
        <v>2900</v>
      </c>
      <c r="AQ38" s="200">
        <v>3200</v>
      </c>
      <c r="AR38" s="201">
        <v>2000</v>
      </c>
      <c r="AS38" s="202">
        <v>2000</v>
      </c>
      <c r="AT38" s="586"/>
      <c r="AU38" s="288">
        <v>5110</v>
      </c>
      <c r="AV38" s="586"/>
      <c r="AW38" s="828"/>
      <c r="AX38" s="546"/>
      <c r="AY38" s="831"/>
      <c r="AZ38" s="586"/>
      <c r="BA38" s="288"/>
      <c r="BB38" s="586"/>
      <c r="BC38" s="825"/>
      <c r="BD38" s="586"/>
      <c r="BE38" s="308"/>
      <c r="BF38" s="586"/>
      <c r="BG38" s="309" t="s">
        <v>511</v>
      </c>
      <c r="BH38" s="586"/>
      <c r="BI38" s="309" t="s">
        <v>513</v>
      </c>
      <c r="BJ38" s="586"/>
      <c r="BK38" s="828"/>
      <c r="BL38" s="546"/>
      <c r="BM38" s="831"/>
      <c r="BN38" s="586"/>
      <c r="BO38" s="824"/>
      <c r="BP38" s="185"/>
      <c r="BQ38" s="185"/>
      <c r="BR38" s="58"/>
      <c r="BS38" s="72"/>
      <c r="BT38" s="72"/>
      <c r="BU38" s="72"/>
      <c r="BV38" s="72"/>
      <c r="BW38" s="72"/>
      <c r="BX38" s="72"/>
      <c r="BY38" s="72"/>
      <c r="BZ38" s="72"/>
      <c r="CA38" s="72"/>
      <c r="CB38" s="72"/>
      <c r="CC38" s="72"/>
      <c r="CD38" s="72"/>
      <c r="CE38" s="72"/>
    </row>
    <row r="39" spans="1:83" s="146" customFormat="1" ht="12.75" customHeight="1">
      <c r="A39" s="146" t="s">
        <v>370</v>
      </c>
      <c r="B39" s="592"/>
      <c r="C39" s="839" t="s">
        <v>371</v>
      </c>
      <c r="D39" s="571" t="s">
        <v>308</v>
      </c>
      <c r="E39" s="148" t="s">
        <v>25</v>
      </c>
      <c r="F39" s="149"/>
      <c r="G39" s="150">
        <v>50280</v>
      </c>
      <c r="H39" s="151">
        <v>57770</v>
      </c>
      <c r="I39" s="150">
        <v>44670</v>
      </c>
      <c r="J39" s="151">
        <v>52160</v>
      </c>
      <c r="K39" s="278" t="s">
        <v>124</v>
      </c>
      <c r="L39" s="152">
        <v>430</v>
      </c>
      <c r="M39" s="153">
        <v>500</v>
      </c>
      <c r="N39" s="154" t="s">
        <v>310</v>
      </c>
      <c r="O39" s="152">
        <v>370</v>
      </c>
      <c r="P39" s="153">
        <v>440</v>
      </c>
      <c r="Q39" s="154" t="s">
        <v>310</v>
      </c>
      <c r="R39" s="282" t="s">
        <v>507</v>
      </c>
      <c r="S39" s="155">
        <v>7490</v>
      </c>
      <c r="T39" s="290">
        <v>70</v>
      </c>
      <c r="U39" s="835"/>
      <c r="V39" s="286"/>
      <c r="W39" s="314"/>
      <c r="X39" s="546"/>
      <c r="Y39" s="315"/>
      <c r="Z39" s="316"/>
      <c r="AA39" s="553"/>
      <c r="AB39" s="314"/>
      <c r="AC39" s="586" t="s">
        <v>507</v>
      </c>
      <c r="AD39" s="844">
        <v>11120</v>
      </c>
      <c r="AE39" s="294"/>
      <c r="AF39" s="586" t="s">
        <v>507</v>
      </c>
      <c r="AG39" s="846">
        <v>40</v>
      </c>
      <c r="AH39" s="837" t="s">
        <v>507</v>
      </c>
      <c r="AI39" s="190" t="s">
        <v>311</v>
      </c>
      <c r="AJ39" s="938">
        <v>2600</v>
      </c>
      <c r="AK39" s="939">
        <v>2900</v>
      </c>
      <c r="AL39" s="947">
        <v>1800</v>
      </c>
      <c r="AM39" s="942">
        <v>1800</v>
      </c>
      <c r="AN39" s="837" t="s">
        <v>507</v>
      </c>
      <c r="AO39" s="190" t="s">
        <v>312</v>
      </c>
      <c r="AP39" s="191">
        <v>6000</v>
      </c>
      <c r="AQ39" s="192">
        <v>6700</v>
      </c>
      <c r="AR39" s="194">
        <v>4200</v>
      </c>
      <c r="AS39" s="195">
        <v>4200</v>
      </c>
      <c r="AT39" s="586"/>
      <c r="AU39" s="203"/>
      <c r="AV39" s="586" t="s">
        <v>507</v>
      </c>
      <c r="AW39" s="826">
        <v>2430</v>
      </c>
      <c r="AX39" s="546" t="s">
        <v>507</v>
      </c>
      <c r="AY39" s="829">
        <v>20</v>
      </c>
      <c r="AZ39" s="586"/>
      <c r="BA39" s="203"/>
      <c r="BB39" s="586" t="s">
        <v>509</v>
      </c>
      <c r="BC39" s="820" t="s">
        <v>313</v>
      </c>
      <c r="BD39" s="586" t="s">
        <v>509</v>
      </c>
      <c r="BE39" s="161"/>
      <c r="BF39" s="586" t="s">
        <v>509</v>
      </c>
      <c r="BG39" s="161"/>
      <c r="BH39" s="586" t="s">
        <v>509</v>
      </c>
      <c r="BI39" s="161"/>
      <c r="BJ39" s="586" t="s">
        <v>507</v>
      </c>
      <c r="BK39" s="826">
        <v>2900</v>
      </c>
      <c r="BL39" s="546" t="s">
        <v>118</v>
      </c>
      <c r="BM39" s="829">
        <v>20</v>
      </c>
      <c r="BN39" s="586"/>
      <c r="BO39" s="820" t="s">
        <v>314</v>
      </c>
      <c r="BP39" s="186"/>
      <c r="BQ39" s="186"/>
      <c r="BR39" s="175"/>
      <c r="BS39" s="163"/>
      <c r="BT39" s="163"/>
      <c r="BU39" s="163"/>
      <c r="BV39" s="163"/>
      <c r="BW39" s="163"/>
      <c r="BX39" s="163"/>
      <c r="BY39" s="163"/>
      <c r="BZ39" s="163"/>
      <c r="CA39" s="163"/>
      <c r="CB39" s="163"/>
      <c r="CC39" s="163"/>
      <c r="CD39" s="163"/>
      <c r="CE39" s="163"/>
    </row>
    <row r="40" spans="1:83" s="146" customFormat="1" ht="12.75" customHeight="1">
      <c r="A40" s="146" t="s">
        <v>372</v>
      </c>
      <c r="B40" s="592"/>
      <c r="C40" s="840"/>
      <c r="D40" s="588"/>
      <c r="E40" s="187" t="s">
        <v>6</v>
      </c>
      <c r="F40" s="149"/>
      <c r="G40" s="188">
        <v>57770</v>
      </c>
      <c r="H40" s="189">
        <v>113520</v>
      </c>
      <c r="I40" s="188">
        <v>52160</v>
      </c>
      <c r="J40" s="189">
        <v>107910</v>
      </c>
      <c r="K40" s="278" t="s">
        <v>124</v>
      </c>
      <c r="L40" s="295">
        <v>500</v>
      </c>
      <c r="M40" s="296">
        <v>1020</v>
      </c>
      <c r="N40" s="297" t="s">
        <v>310</v>
      </c>
      <c r="O40" s="295">
        <v>440</v>
      </c>
      <c r="P40" s="296">
        <v>960</v>
      </c>
      <c r="Q40" s="297" t="s">
        <v>310</v>
      </c>
      <c r="R40" s="282" t="s">
        <v>507</v>
      </c>
      <c r="S40" s="167">
        <v>7490</v>
      </c>
      <c r="T40" s="298">
        <v>70</v>
      </c>
      <c r="U40" s="835"/>
      <c r="V40" s="286"/>
      <c r="W40" s="299" t="s">
        <v>373</v>
      </c>
      <c r="X40" s="546"/>
      <c r="Y40" s="300" t="s">
        <v>373</v>
      </c>
      <c r="Z40" s="313"/>
      <c r="AA40" s="553"/>
      <c r="AB40" s="299" t="s">
        <v>374</v>
      </c>
      <c r="AC40" s="586"/>
      <c r="AD40" s="845"/>
      <c r="AE40" s="301">
        <v>9440</v>
      </c>
      <c r="AF40" s="586"/>
      <c r="AG40" s="847"/>
      <c r="AH40" s="837"/>
      <c r="AI40" s="64" t="s">
        <v>316</v>
      </c>
      <c r="AJ40" s="941">
        <v>2500</v>
      </c>
      <c r="AK40" s="942">
        <v>2800</v>
      </c>
      <c r="AL40" s="947">
        <v>1800</v>
      </c>
      <c r="AM40" s="942">
        <v>1800</v>
      </c>
      <c r="AN40" s="837"/>
      <c r="AO40" s="64" t="s">
        <v>317</v>
      </c>
      <c r="AP40" s="197">
        <v>3300</v>
      </c>
      <c r="AQ40" s="193">
        <v>3600</v>
      </c>
      <c r="AR40" s="194">
        <v>2300</v>
      </c>
      <c r="AS40" s="195">
        <v>2300</v>
      </c>
      <c r="AT40" s="586"/>
      <c r="AU40" s="288" t="s">
        <v>137</v>
      </c>
      <c r="AV40" s="586"/>
      <c r="AW40" s="827"/>
      <c r="AX40" s="546"/>
      <c r="AY40" s="830"/>
      <c r="AZ40" s="586"/>
      <c r="BA40" s="288"/>
      <c r="BB40" s="586"/>
      <c r="BC40" s="821"/>
      <c r="BD40" s="586"/>
      <c r="BE40" s="302">
        <v>1410</v>
      </c>
      <c r="BF40" s="586"/>
      <c r="BG40" s="302">
        <v>4990</v>
      </c>
      <c r="BH40" s="586"/>
      <c r="BI40" s="302">
        <v>3200</v>
      </c>
      <c r="BJ40" s="586"/>
      <c r="BK40" s="827"/>
      <c r="BL40" s="546"/>
      <c r="BM40" s="830"/>
      <c r="BN40" s="586"/>
      <c r="BO40" s="821"/>
      <c r="BP40" s="186"/>
      <c r="BQ40" s="186"/>
      <c r="BR40" s="175"/>
      <c r="BS40" s="163"/>
      <c r="BT40" s="163"/>
      <c r="BU40" s="163"/>
      <c r="BV40" s="163"/>
      <c r="BW40" s="163"/>
      <c r="BX40" s="163"/>
      <c r="BY40" s="163"/>
      <c r="BZ40" s="163"/>
      <c r="CA40" s="163"/>
      <c r="CB40" s="163"/>
      <c r="CC40" s="163"/>
      <c r="CD40" s="163"/>
      <c r="CE40" s="163"/>
    </row>
    <row r="41" spans="1:83" s="146" customFormat="1" ht="12.75" customHeight="1">
      <c r="A41" s="146" t="s">
        <v>375</v>
      </c>
      <c r="B41" s="592"/>
      <c r="C41" s="840"/>
      <c r="D41" s="841" t="s">
        <v>319</v>
      </c>
      <c r="E41" s="187" t="s">
        <v>320</v>
      </c>
      <c r="F41" s="149"/>
      <c r="G41" s="188">
        <v>113520</v>
      </c>
      <c r="H41" s="189">
        <v>188440</v>
      </c>
      <c r="I41" s="188">
        <v>107910</v>
      </c>
      <c r="J41" s="189">
        <v>182830</v>
      </c>
      <c r="K41" s="278" t="s">
        <v>124</v>
      </c>
      <c r="L41" s="295">
        <v>1020</v>
      </c>
      <c r="M41" s="296">
        <v>1770</v>
      </c>
      <c r="N41" s="297" t="s">
        <v>310</v>
      </c>
      <c r="O41" s="295">
        <v>960</v>
      </c>
      <c r="P41" s="296">
        <v>1710</v>
      </c>
      <c r="Q41" s="297" t="s">
        <v>310</v>
      </c>
      <c r="R41" s="90"/>
      <c r="S41" s="157"/>
      <c r="T41" s="303"/>
      <c r="U41" s="835"/>
      <c r="V41" s="286"/>
      <c r="W41" s="299">
        <v>464100</v>
      </c>
      <c r="X41" s="546"/>
      <c r="Y41" s="300">
        <v>4640</v>
      </c>
      <c r="Z41" s="293"/>
      <c r="AA41" s="553"/>
      <c r="AB41" s="317" t="s">
        <v>376</v>
      </c>
      <c r="AC41" s="586" t="s">
        <v>507</v>
      </c>
      <c r="AD41" s="849">
        <v>9440</v>
      </c>
      <c r="AE41" s="304"/>
      <c r="AF41" s="586"/>
      <c r="AG41" s="847">
        <v>0</v>
      </c>
      <c r="AH41" s="837"/>
      <c r="AI41" s="64" t="s">
        <v>321</v>
      </c>
      <c r="AJ41" s="941">
        <v>2400</v>
      </c>
      <c r="AK41" s="942">
        <v>2600</v>
      </c>
      <c r="AL41" s="947">
        <v>1700</v>
      </c>
      <c r="AM41" s="942">
        <v>1700</v>
      </c>
      <c r="AN41" s="837"/>
      <c r="AO41" s="64" t="s">
        <v>322</v>
      </c>
      <c r="AP41" s="197">
        <v>2900</v>
      </c>
      <c r="AQ41" s="193">
        <v>3200</v>
      </c>
      <c r="AR41" s="194">
        <v>2000</v>
      </c>
      <c r="AS41" s="195">
        <v>2000</v>
      </c>
      <c r="AT41" s="586"/>
      <c r="AU41" s="288">
        <v>4570</v>
      </c>
      <c r="AV41" s="586"/>
      <c r="AW41" s="827"/>
      <c r="AX41" s="546"/>
      <c r="AY41" s="830"/>
      <c r="AZ41" s="586"/>
      <c r="BA41" s="838" t="s">
        <v>514</v>
      </c>
      <c r="BB41" s="586"/>
      <c r="BC41" s="824">
        <v>0.06</v>
      </c>
      <c r="BD41" s="586"/>
      <c r="BE41" s="305">
        <v>10</v>
      </c>
      <c r="BF41" s="586"/>
      <c r="BG41" s="305">
        <v>50</v>
      </c>
      <c r="BH41" s="586"/>
      <c r="BI41" s="305">
        <v>30</v>
      </c>
      <c r="BJ41" s="586"/>
      <c r="BK41" s="827"/>
      <c r="BL41" s="546"/>
      <c r="BM41" s="830"/>
      <c r="BN41" s="586"/>
      <c r="BO41" s="824">
        <v>0.91</v>
      </c>
      <c r="BP41" s="186"/>
      <c r="BQ41" s="186"/>
      <c r="BR41" s="175"/>
      <c r="BS41" s="163"/>
      <c r="BT41" s="163"/>
      <c r="BU41" s="163"/>
      <c r="BV41" s="163"/>
      <c r="BW41" s="163"/>
      <c r="BX41" s="163"/>
      <c r="BY41" s="163"/>
      <c r="BZ41" s="163"/>
      <c r="CA41" s="163"/>
      <c r="CB41" s="163"/>
      <c r="CC41" s="163"/>
      <c r="CD41" s="163"/>
      <c r="CE41" s="163"/>
    </row>
    <row r="42" spans="1:83" s="146" customFormat="1" ht="12.75" customHeight="1">
      <c r="A42" s="146" t="s">
        <v>377</v>
      </c>
      <c r="B42" s="592"/>
      <c r="C42" s="840"/>
      <c r="D42" s="842"/>
      <c r="E42" s="164" t="s">
        <v>11</v>
      </c>
      <c r="F42" s="149"/>
      <c r="G42" s="165">
        <v>188440</v>
      </c>
      <c r="H42" s="166"/>
      <c r="I42" s="165">
        <v>182830</v>
      </c>
      <c r="J42" s="166"/>
      <c r="K42" s="278" t="s">
        <v>124</v>
      </c>
      <c r="L42" s="167">
        <v>1770</v>
      </c>
      <c r="M42" s="168"/>
      <c r="N42" s="169" t="s">
        <v>310</v>
      </c>
      <c r="O42" s="167">
        <v>1710</v>
      </c>
      <c r="P42" s="168"/>
      <c r="Q42" s="169" t="s">
        <v>310</v>
      </c>
      <c r="R42" s="90"/>
      <c r="S42" s="157"/>
      <c r="T42" s="306"/>
      <c r="U42" s="835"/>
      <c r="V42" s="286"/>
      <c r="W42" s="314"/>
      <c r="X42" s="546"/>
      <c r="Y42" s="315"/>
      <c r="Z42" s="316"/>
      <c r="AA42" s="553"/>
      <c r="AB42" s="314"/>
      <c r="AC42" s="586"/>
      <c r="AD42" s="850"/>
      <c r="AE42" s="307"/>
      <c r="AF42" s="586"/>
      <c r="AG42" s="848"/>
      <c r="AH42" s="837"/>
      <c r="AI42" s="279" t="s">
        <v>324</v>
      </c>
      <c r="AJ42" s="944">
        <v>2300</v>
      </c>
      <c r="AK42" s="945">
        <v>2500</v>
      </c>
      <c r="AL42" s="946">
        <v>1600</v>
      </c>
      <c r="AM42" s="945">
        <v>1600</v>
      </c>
      <c r="AN42" s="837"/>
      <c r="AO42" s="279" t="s">
        <v>325</v>
      </c>
      <c r="AP42" s="199">
        <v>2500</v>
      </c>
      <c r="AQ42" s="200">
        <v>2800</v>
      </c>
      <c r="AR42" s="201">
        <v>1800</v>
      </c>
      <c r="AS42" s="202">
        <v>1800</v>
      </c>
      <c r="AT42" s="586"/>
      <c r="AU42" s="203"/>
      <c r="AV42" s="586"/>
      <c r="AW42" s="828"/>
      <c r="AX42" s="546"/>
      <c r="AY42" s="831"/>
      <c r="AZ42" s="586"/>
      <c r="BA42" s="838"/>
      <c r="BB42" s="586"/>
      <c r="BC42" s="825"/>
      <c r="BD42" s="586"/>
      <c r="BE42" s="308"/>
      <c r="BF42" s="586"/>
      <c r="BG42" s="309" t="s">
        <v>511</v>
      </c>
      <c r="BH42" s="586"/>
      <c r="BI42" s="309" t="s">
        <v>511</v>
      </c>
      <c r="BJ42" s="586"/>
      <c r="BK42" s="828"/>
      <c r="BL42" s="546"/>
      <c r="BM42" s="831"/>
      <c r="BN42" s="586"/>
      <c r="BO42" s="824"/>
      <c r="BP42" s="186"/>
      <c r="BQ42" s="186"/>
      <c r="BR42" s="175"/>
      <c r="BS42" s="163"/>
      <c r="BT42" s="163"/>
      <c r="BU42" s="163"/>
      <c r="BV42" s="163"/>
      <c r="BW42" s="163"/>
      <c r="BX42" s="163"/>
      <c r="BY42" s="163"/>
      <c r="BZ42" s="163"/>
      <c r="CA42" s="163"/>
      <c r="CB42" s="163"/>
      <c r="CC42" s="163"/>
      <c r="CD42" s="163"/>
      <c r="CE42" s="163"/>
    </row>
    <row r="43" spans="1:83" s="92" customFormat="1" ht="12.75" customHeight="1">
      <c r="A43" s="92" t="s">
        <v>378</v>
      </c>
      <c r="B43" s="592"/>
      <c r="C43" s="832" t="s">
        <v>379</v>
      </c>
      <c r="D43" s="581" t="s">
        <v>308</v>
      </c>
      <c r="E43" s="86" t="s">
        <v>25</v>
      </c>
      <c r="F43" s="87"/>
      <c r="G43" s="150">
        <v>44130</v>
      </c>
      <c r="H43" s="151">
        <v>51620</v>
      </c>
      <c r="I43" s="150">
        <v>39080</v>
      </c>
      <c r="J43" s="151">
        <v>46570</v>
      </c>
      <c r="K43" s="278" t="s">
        <v>124</v>
      </c>
      <c r="L43" s="152">
        <v>370</v>
      </c>
      <c r="M43" s="153">
        <v>440</v>
      </c>
      <c r="N43" s="154" t="s">
        <v>310</v>
      </c>
      <c r="O43" s="152">
        <v>320</v>
      </c>
      <c r="P43" s="153">
        <v>390</v>
      </c>
      <c r="Q43" s="154" t="s">
        <v>310</v>
      </c>
      <c r="R43" s="282" t="s">
        <v>507</v>
      </c>
      <c r="S43" s="155">
        <v>7490</v>
      </c>
      <c r="T43" s="290">
        <v>70</v>
      </c>
      <c r="U43" s="835"/>
      <c r="V43" s="286"/>
      <c r="W43" s="299" t="s">
        <v>380</v>
      </c>
      <c r="X43" s="546"/>
      <c r="Y43" s="300" t="s">
        <v>380</v>
      </c>
      <c r="Z43" s="313"/>
      <c r="AA43" s="553"/>
      <c r="AB43" s="299"/>
      <c r="AC43" s="834"/>
      <c r="AD43" s="89"/>
      <c r="AE43" s="89"/>
      <c r="AF43" s="835"/>
      <c r="AG43" s="204"/>
      <c r="AH43" s="836" t="s">
        <v>507</v>
      </c>
      <c r="AI43" s="190" t="s">
        <v>311</v>
      </c>
      <c r="AJ43" s="938">
        <v>2400</v>
      </c>
      <c r="AK43" s="939">
        <v>2600</v>
      </c>
      <c r="AL43" s="947">
        <v>1600</v>
      </c>
      <c r="AM43" s="942">
        <v>1600</v>
      </c>
      <c r="AN43" s="837" t="s">
        <v>507</v>
      </c>
      <c r="AO43" s="190" t="s">
        <v>312</v>
      </c>
      <c r="AP43" s="191">
        <v>5400</v>
      </c>
      <c r="AQ43" s="192">
        <v>6000</v>
      </c>
      <c r="AR43" s="194">
        <v>3700</v>
      </c>
      <c r="AS43" s="195">
        <v>3700</v>
      </c>
      <c r="AT43" s="586"/>
      <c r="AU43" s="288" t="s">
        <v>139</v>
      </c>
      <c r="AV43" s="586" t="s">
        <v>507</v>
      </c>
      <c r="AW43" s="826">
        <v>2190</v>
      </c>
      <c r="AX43" s="546" t="s">
        <v>507</v>
      </c>
      <c r="AY43" s="829">
        <v>20</v>
      </c>
      <c r="AZ43" s="586"/>
      <c r="BA43" s="843">
        <v>0.1</v>
      </c>
      <c r="BB43" s="586" t="s">
        <v>509</v>
      </c>
      <c r="BC43" s="820" t="s">
        <v>313</v>
      </c>
      <c r="BD43" s="586" t="s">
        <v>509</v>
      </c>
      <c r="BE43" s="161"/>
      <c r="BF43" s="586" t="s">
        <v>509</v>
      </c>
      <c r="BG43" s="161"/>
      <c r="BH43" s="586" t="s">
        <v>509</v>
      </c>
      <c r="BI43" s="161"/>
      <c r="BJ43" s="586" t="s">
        <v>507</v>
      </c>
      <c r="BK43" s="826">
        <v>2610</v>
      </c>
      <c r="BL43" s="546" t="s">
        <v>118</v>
      </c>
      <c r="BM43" s="829">
        <v>20</v>
      </c>
      <c r="BN43" s="586"/>
      <c r="BO43" s="820" t="s">
        <v>314</v>
      </c>
      <c r="BP43" s="185"/>
      <c r="BQ43" s="185"/>
      <c r="BR43" s="58"/>
      <c r="BS43" s="72"/>
      <c r="BT43" s="72"/>
      <c r="BU43" s="72"/>
      <c r="BV43" s="72"/>
      <c r="BW43" s="72"/>
      <c r="BX43" s="72"/>
      <c r="BY43" s="72"/>
      <c r="BZ43" s="72"/>
      <c r="CA43" s="72"/>
      <c r="CB43" s="72"/>
      <c r="CC43" s="72"/>
      <c r="CD43" s="72"/>
      <c r="CE43" s="72"/>
    </row>
    <row r="44" spans="1:83" s="92" customFormat="1" ht="12.75" customHeight="1">
      <c r="A44" s="92" t="s">
        <v>381</v>
      </c>
      <c r="B44" s="592"/>
      <c r="C44" s="833"/>
      <c r="D44" s="582"/>
      <c r="E44" s="196" t="s">
        <v>6</v>
      </c>
      <c r="F44" s="87"/>
      <c r="G44" s="188">
        <v>51620</v>
      </c>
      <c r="H44" s="189">
        <v>107370</v>
      </c>
      <c r="I44" s="188">
        <v>46570</v>
      </c>
      <c r="J44" s="189">
        <v>102320</v>
      </c>
      <c r="K44" s="278" t="s">
        <v>124</v>
      </c>
      <c r="L44" s="295">
        <v>440</v>
      </c>
      <c r="M44" s="296">
        <v>960</v>
      </c>
      <c r="N44" s="297" t="s">
        <v>310</v>
      </c>
      <c r="O44" s="295">
        <v>390</v>
      </c>
      <c r="P44" s="296">
        <v>910</v>
      </c>
      <c r="Q44" s="297" t="s">
        <v>310</v>
      </c>
      <c r="R44" s="282" t="s">
        <v>507</v>
      </c>
      <c r="S44" s="167">
        <v>7490</v>
      </c>
      <c r="T44" s="298">
        <v>70</v>
      </c>
      <c r="U44" s="835"/>
      <c r="V44" s="286"/>
      <c r="W44" s="299">
        <v>500800</v>
      </c>
      <c r="X44" s="546"/>
      <c r="Y44" s="300">
        <v>5000</v>
      </c>
      <c r="Z44" s="293"/>
      <c r="AA44" s="553"/>
      <c r="AB44" s="300"/>
      <c r="AC44" s="834"/>
      <c r="AD44" s="89"/>
      <c r="AE44" s="89"/>
      <c r="AF44" s="835"/>
      <c r="AG44" s="205"/>
      <c r="AH44" s="836"/>
      <c r="AI44" s="64" t="s">
        <v>316</v>
      </c>
      <c r="AJ44" s="941">
        <v>2300</v>
      </c>
      <c r="AK44" s="942">
        <v>2500</v>
      </c>
      <c r="AL44" s="947">
        <v>1600</v>
      </c>
      <c r="AM44" s="942">
        <v>1600</v>
      </c>
      <c r="AN44" s="837"/>
      <c r="AO44" s="64" t="s">
        <v>317</v>
      </c>
      <c r="AP44" s="197">
        <v>2900</v>
      </c>
      <c r="AQ44" s="193">
        <v>3300</v>
      </c>
      <c r="AR44" s="194">
        <v>2000</v>
      </c>
      <c r="AS44" s="195">
        <v>2000</v>
      </c>
      <c r="AT44" s="586"/>
      <c r="AU44" s="288">
        <v>4160</v>
      </c>
      <c r="AV44" s="586"/>
      <c r="AW44" s="827"/>
      <c r="AX44" s="546"/>
      <c r="AY44" s="830"/>
      <c r="AZ44" s="586"/>
      <c r="BA44" s="843"/>
      <c r="BB44" s="586"/>
      <c r="BC44" s="821"/>
      <c r="BD44" s="586"/>
      <c r="BE44" s="302">
        <v>1270</v>
      </c>
      <c r="BF44" s="586"/>
      <c r="BG44" s="302">
        <v>4490</v>
      </c>
      <c r="BH44" s="586"/>
      <c r="BI44" s="302">
        <v>2880</v>
      </c>
      <c r="BJ44" s="586"/>
      <c r="BK44" s="827"/>
      <c r="BL44" s="546"/>
      <c r="BM44" s="830"/>
      <c r="BN44" s="586"/>
      <c r="BO44" s="821"/>
      <c r="BP44" s="185"/>
      <c r="BQ44" s="185"/>
      <c r="BR44" s="58"/>
      <c r="BS44" s="72"/>
      <c r="BT44" s="72"/>
      <c r="BU44" s="72"/>
      <c r="BV44" s="72"/>
      <c r="BW44" s="72"/>
      <c r="BX44" s="72"/>
      <c r="BY44" s="72"/>
      <c r="BZ44" s="72"/>
      <c r="CA44" s="72"/>
      <c r="CB44" s="72"/>
      <c r="CC44" s="72"/>
      <c r="CD44" s="72"/>
      <c r="CE44" s="72"/>
    </row>
    <row r="45" spans="1:83" s="92" customFormat="1" ht="12.75" customHeight="1">
      <c r="A45" s="92" t="s">
        <v>382</v>
      </c>
      <c r="B45" s="592"/>
      <c r="C45" s="833"/>
      <c r="D45" s="822" t="s">
        <v>319</v>
      </c>
      <c r="E45" s="196" t="s">
        <v>320</v>
      </c>
      <c r="F45" s="87"/>
      <c r="G45" s="188">
        <v>107370</v>
      </c>
      <c r="H45" s="189">
        <v>182290</v>
      </c>
      <c r="I45" s="188">
        <v>102320</v>
      </c>
      <c r="J45" s="189">
        <v>177240</v>
      </c>
      <c r="K45" s="278" t="s">
        <v>124</v>
      </c>
      <c r="L45" s="295">
        <v>960</v>
      </c>
      <c r="M45" s="296">
        <v>1710</v>
      </c>
      <c r="N45" s="297" t="s">
        <v>310</v>
      </c>
      <c r="O45" s="295">
        <v>910</v>
      </c>
      <c r="P45" s="296">
        <v>1660</v>
      </c>
      <c r="Q45" s="297" t="s">
        <v>310</v>
      </c>
      <c r="R45" s="90"/>
      <c r="S45" s="157"/>
      <c r="T45" s="303"/>
      <c r="U45" s="835"/>
      <c r="V45" s="286"/>
      <c r="W45" s="314"/>
      <c r="X45" s="546"/>
      <c r="Y45" s="315"/>
      <c r="Z45" s="316"/>
      <c r="AA45" s="553"/>
      <c r="AB45" s="314"/>
      <c r="AC45" s="834"/>
      <c r="AD45" s="89"/>
      <c r="AE45" s="89"/>
      <c r="AF45" s="835"/>
      <c r="AG45" s="205"/>
      <c r="AH45" s="836"/>
      <c r="AI45" s="64" t="s">
        <v>321</v>
      </c>
      <c r="AJ45" s="941">
        <v>2100</v>
      </c>
      <c r="AK45" s="942">
        <v>2400</v>
      </c>
      <c r="AL45" s="947">
        <v>1500</v>
      </c>
      <c r="AM45" s="942">
        <v>1500</v>
      </c>
      <c r="AN45" s="837"/>
      <c r="AO45" s="64" t="s">
        <v>322</v>
      </c>
      <c r="AP45" s="197">
        <v>2500</v>
      </c>
      <c r="AQ45" s="193">
        <v>2800</v>
      </c>
      <c r="AR45" s="194">
        <v>1800</v>
      </c>
      <c r="AS45" s="195">
        <v>1800</v>
      </c>
      <c r="AT45" s="586"/>
      <c r="AU45" s="203"/>
      <c r="AV45" s="586"/>
      <c r="AW45" s="827"/>
      <c r="AX45" s="546"/>
      <c r="AY45" s="830"/>
      <c r="AZ45" s="586"/>
      <c r="BA45" s="203"/>
      <c r="BB45" s="586"/>
      <c r="BC45" s="824">
        <v>0.06</v>
      </c>
      <c r="BD45" s="586"/>
      <c r="BE45" s="305">
        <v>10</v>
      </c>
      <c r="BF45" s="586"/>
      <c r="BG45" s="305">
        <v>40</v>
      </c>
      <c r="BH45" s="586"/>
      <c r="BI45" s="305">
        <v>20</v>
      </c>
      <c r="BJ45" s="586"/>
      <c r="BK45" s="827"/>
      <c r="BL45" s="546"/>
      <c r="BM45" s="830"/>
      <c r="BN45" s="586"/>
      <c r="BO45" s="824">
        <v>0.96</v>
      </c>
      <c r="BP45" s="185"/>
      <c r="BQ45" s="185"/>
      <c r="BR45" s="58"/>
      <c r="BS45" s="72"/>
      <c r="BT45" s="72"/>
      <c r="BU45" s="72"/>
      <c r="BV45" s="72"/>
      <c r="BW45" s="72"/>
      <c r="BX45" s="72"/>
      <c r="BY45" s="72"/>
      <c r="BZ45" s="72"/>
      <c r="CA45" s="72"/>
      <c r="CB45" s="72"/>
      <c r="CC45" s="72"/>
      <c r="CD45" s="72"/>
      <c r="CE45" s="72"/>
    </row>
    <row r="46" spans="1:83" s="92" customFormat="1" ht="12.75" customHeight="1">
      <c r="A46" s="92" t="s">
        <v>383</v>
      </c>
      <c r="B46" s="592"/>
      <c r="C46" s="833"/>
      <c r="D46" s="823"/>
      <c r="E46" s="91" t="s">
        <v>11</v>
      </c>
      <c r="F46" s="87"/>
      <c r="G46" s="165">
        <v>182290</v>
      </c>
      <c r="H46" s="166"/>
      <c r="I46" s="165">
        <v>177240</v>
      </c>
      <c r="J46" s="166"/>
      <c r="K46" s="278" t="s">
        <v>124</v>
      </c>
      <c r="L46" s="167">
        <v>1710</v>
      </c>
      <c r="M46" s="168"/>
      <c r="N46" s="169" t="s">
        <v>310</v>
      </c>
      <c r="O46" s="167">
        <v>1660</v>
      </c>
      <c r="P46" s="168"/>
      <c r="Q46" s="169" t="s">
        <v>310</v>
      </c>
      <c r="R46" s="90"/>
      <c r="S46" s="157"/>
      <c r="T46" s="306"/>
      <c r="U46" s="835"/>
      <c r="V46" s="286"/>
      <c r="W46" s="299" t="s">
        <v>384</v>
      </c>
      <c r="X46" s="546"/>
      <c r="Y46" s="300" t="s">
        <v>384</v>
      </c>
      <c r="Z46" s="313"/>
      <c r="AA46" s="553"/>
      <c r="AB46" s="299"/>
      <c r="AC46" s="834"/>
      <c r="AD46" s="89"/>
      <c r="AE46" s="89"/>
      <c r="AF46" s="835"/>
      <c r="AG46" s="205"/>
      <c r="AH46" s="836"/>
      <c r="AI46" s="279" t="s">
        <v>324</v>
      </c>
      <c r="AJ46" s="944">
        <v>2000</v>
      </c>
      <c r="AK46" s="945">
        <v>2300</v>
      </c>
      <c r="AL46" s="946">
        <v>1400</v>
      </c>
      <c r="AM46" s="945">
        <v>1400</v>
      </c>
      <c r="AN46" s="837"/>
      <c r="AO46" s="279" t="s">
        <v>325</v>
      </c>
      <c r="AP46" s="199">
        <v>2300</v>
      </c>
      <c r="AQ46" s="200">
        <v>2500</v>
      </c>
      <c r="AR46" s="201">
        <v>1600</v>
      </c>
      <c r="AS46" s="202">
        <v>1600</v>
      </c>
      <c r="AT46" s="586"/>
      <c r="AU46" s="288" t="s">
        <v>141</v>
      </c>
      <c r="AV46" s="586"/>
      <c r="AW46" s="828"/>
      <c r="AX46" s="546"/>
      <c r="AY46" s="831"/>
      <c r="AZ46" s="586"/>
      <c r="BA46" s="288"/>
      <c r="BB46" s="586"/>
      <c r="BC46" s="825"/>
      <c r="BD46" s="586"/>
      <c r="BE46" s="308"/>
      <c r="BF46" s="586"/>
      <c r="BG46" s="309" t="s">
        <v>511</v>
      </c>
      <c r="BH46" s="586"/>
      <c r="BI46" s="309" t="s">
        <v>511</v>
      </c>
      <c r="BJ46" s="586"/>
      <c r="BK46" s="828"/>
      <c r="BL46" s="546"/>
      <c r="BM46" s="831"/>
      <c r="BN46" s="586"/>
      <c r="BO46" s="824"/>
      <c r="BP46" s="185"/>
      <c r="BQ46" s="185"/>
      <c r="BR46" s="58"/>
      <c r="BS46" s="72"/>
      <c r="BT46" s="72"/>
      <c r="BU46" s="72"/>
      <c r="BV46" s="72"/>
      <c r="BW46" s="72"/>
      <c r="BX46" s="72"/>
      <c r="BY46" s="72"/>
      <c r="BZ46" s="72"/>
      <c r="CA46" s="72"/>
      <c r="CB46" s="72"/>
      <c r="CC46" s="72"/>
      <c r="CD46" s="72"/>
      <c r="CE46" s="72"/>
    </row>
    <row r="47" spans="1:83" s="146" customFormat="1" ht="12.75" customHeight="1">
      <c r="A47" s="146" t="s">
        <v>385</v>
      </c>
      <c r="B47" s="592"/>
      <c r="C47" s="839" t="s">
        <v>386</v>
      </c>
      <c r="D47" s="571" t="s">
        <v>308</v>
      </c>
      <c r="E47" s="148" t="s">
        <v>25</v>
      </c>
      <c r="F47" s="149"/>
      <c r="G47" s="150">
        <v>42150</v>
      </c>
      <c r="H47" s="151">
        <v>49640</v>
      </c>
      <c r="I47" s="150">
        <v>37560</v>
      </c>
      <c r="J47" s="151">
        <v>45050</v>
      </c>
      <c r="K47" s="278" t="s">
        <v>124</v>
      </c>
      <c r="L47" s="152">
        <v>350</v>
      </c>
      <c r="M47" s="153">
        <v>420</v>
      </c>
      <c r="N47" s="154" t="s">
        <v>310</v>
      </c>
      <c r="O47" s="152">
        <v>300</v>
      </c>
      <c r="P47" s="153">
        <v>370</v>
      </c>
      <c r="Q47" s="154" t="s">
        <v>310</v>
      </c>
      <c r="R47" s="282" t="s">
        <v>507</v>
      </c>
      <c r="S47" s="155">
        <v>7490</v>
      </c>
      <c r="T47" s="290">
        <v>70</v>
      </c>
      <c r="U47" s="835"/>
      <c r="V47" s="286"/>
      <c r="W47" s="299">
        <v>537600</v>
      </c>
      <c r="X47" s="546"/>
      <c r="Y47" s="300">
        <v>5370</v>
      </c>
      <c r="Z47" s="293"/>
      <c r="AA47" s="553"/>
      <c r="AB47" s="300"/>
      <c r="AC47" s="834"/>
      <c r="AD47" s="89"/>
      <c r="AE47" s="89"/>
      <c r="AF47" s="835"/>
      <c r="AG47" s="205"/>
      <c r="AH47" s="836" t="s">
        <v>507</v>
      </c>
      <c r="AI47" s="190" t="s">
        <v>311</v>
      </c>
      <c r="AJ47" s="938">
        <v>2600</v>
      </c>
      <c r="AK47" s="939">
        <v>2900</v>
      </c>
      <c r="AL47" s="947">
        <v>1800</v>
      </c>
      <c r="AM47" s="942">
        <v>1800</v>
      </c>
      <c r="AN47" s="837" t="s">
        <v>507</v>
      </c>
      <c r="AO47" s="190" t="s">
        <v>312</v>
      </c>
      <c r="AP47" s="191">
        <v>5800</v>
      </c>
      <c r="AQ47" s="192">
        <v>6500</v>
      </c>
      <c r="AR47" s="194">
        <v>4000</v>
      </c>
      <c r="AS47" s="195">
        <v>4000</v>
      </c>
      <c r="AT47" s="586"/>
      <c r="AU47" s="288">
        <v>3850</v>
      </c>
      <c r="AV47" s="586" t="s">
        <v>507</v>
      </c>
      <c r="AW47" s="826">
        <v>1990</v>
      </c>
      <c r="AX47" s="546" t="s">
        <v>507</v>
      </c>
      <c r="AY47" s="829">
        <v>20</v>
      </c>
      <c r="AZ47" s="586"/>
      <c r="BA47" s="288"/>
      <c r="BB47" s="586" t="s">
        <v>509</v>
      </c>
      <c r="BC47" s="820" t="s">
        <v>313</v>
      </c>
      <c r="BD47" s="586" t="s">
        <v>509</v>
      </c>
      <c r="BE47" s="161"/>
      <c r="BF47" s="586" t="s">
        <v>509</v>
      </c>
      <c r="BG47" s="161"/>
      <c r="BH47" s="586" t="s">
        <v>509</v>
      </c>
      <c r="BI47" s="161"/>
      <c r="BJ47" s="586" t="s">
        <v>507</v>
      </c>
      <c r="BK47" s="826">
        <v>2370</v>
      </c>
      <c r="BL47" s="546" t="s">
        <v>118</v>
      </c>
      <c r="BM47" s="829">
        <v>20</v>
      </c>
      <c r="BN47" s="586"/>
      <c r="BO47" s="820" t="s">
        <v>314</v>
      </c>
      <c r="BP47" s="186"/>
      <c r="BQ47" s="186"/>
      <c r="BR47" s="175"/>
      <c r="BS47" s="163"/>
      <c r="BT47" s="163"/>
      <c r="BU47" s="163"/>
      <c r="BV47" s="163"/>
      <c r="BW47" s="163"/>
      <c r="BX47" s="163"/>
      <c r="BY47" s="163"/>
      <c r="BZ47" s="163"/>
      <c r="CA47" s="163"/>
      <c r="CB47" s="163"/>
      <c r="CC47" s="163"/>
      <c r="CD47" s="163"/>
      <c r="CE47" s="163"/>
    </row>
    <row r="48" spans="1:83" s="146" customFormat="1" ht="12.75" customHeight="1">
      <c r="A48" s="146" t="s">
        <v>387</v>
      </c>
      <c r="B48" s="592"/>
      <c r="C48" s="840"/>
      <c r="D48" s="588"/>
      <c r="E48" s="187" t="s">
        <v>6</v>
      </c>
      <c r="F48" s="149"/>
      <c r="G48" s="188">
        <v>49640</v>
      </c>
      <c r="H48" s="189">
        <v>105390</v>
      </c>
      <c r="I48" s="188">
        <v>45050</v>
      </c>
      <c r="J48" s="189">
        <v>100800</v>
      </c>
      <c r="K48" s="278" t="s">
        <v>309</v>
      </c>
      <c r="L48" s="295">
        <v>420</v>
      </c>
      <c r="M48" s="296">
        <v>940</v>
      </c>
      <c r="N48" s="297" t="s">
        <v>310</v>
      </c>
      <c r="O48" s="295">
        <v>370</v>
      </c>
      <c r="P48" s="296">
        <v>890</v>
      </c>
      <c r="Q48" s="297" t="s">
        <v>310</v>
      </c>
      <c r="R48" s="282" t="s">
        <v>507</v>
      </c>
      <c r="S48" s="167">
        <v>7490</v>
      </c>
      <c r="T48" s="298">
        <v>70</v>
      </c>
      <c r="U48" s="835"/>
      <c r="V48" s="286"/>
      <c r="W48" s="314"/>
      <c r="X48" s="546"/>
      <c r="Y48" s="315"/>
      <c r="Z48" s="316"/>
      <c r="AA48" s="553"/>
      <c r="AB48" s="314"/>
      <c r="AC48" s="834"/>
      <c r="AD48" s="89"/>
      <c r="AE48" s="89"/>
      <c r="AF48" s="835"/>
      <c r="AG48" s="205"/>
      <c r="AH48" s="836"/>
      <c r="AI48" s="64" t="s">
        <v>316</v>
      </c>
      <c r="AJ48" s="941">
        <v>2500</v>
      </c>
      <c r="AK48" s="942">
        <v>2700</v>
      </c>
      <c r="AL48" s="947">
        <v>1700</v>
      </c>
      <c r="AM48" s="942">
        <v>1700</v>
      </c>
      <c r="AN48" s="837"/>
      <c r="AO48" s="64" t="s">
        <v>317</v>
      </c>
      <c r="AP48" s="197">
        <v>3200</v>
      </c>
      <c r="AQ48" s="193">
        <v>3500</v>
      </c>
      <c r="AR48" s="194">
        <v>2200</v>
      </c>
      <c r="AS48" s="195">
        <v>2200</v>
      </c>
      <c r="AT48" s="586"/>
      <c r="AU48" s="203"/>
      <c r="AV48" s="586"/>
      <c r="AW48" s="827"/>
      <c r="AX48" s="546"/>
      <c r="AY48" s="830"/>
      <c r="AZ48" s="586"/>
      <c r="BA48" s="203"/>
      <c r="BB48" s="586"/>
      <c r="BC48" s="821"/>
      <c r="BD48" s="586"/>
      <c r="BE48" s="302">
        <v>1150</v>
      </c>
      <c r="BF48" s="586"/>
      <c r="BG48" s="302">
        <v>4080</v>
      </c>
      <c r="BH48" s="586"/>
      <c r="BI48" s="302">
        <v>2620</v>
      </c>
      <c r="BJ48" s="586"/>
      <c r="BK48" s="827"/>
      <c r="BL48" s="546"/>
      <c r="BM48" s="830"/>
      <c r="BN48" s="586"/>
      <c r="BO48" s="821"/>
      <c r="BP48" s="186"/>
      <c r="BQ48" s="186"/>
      <c r="BR48" s="175"/>
      <c r="BS48" s="163"/>
      <c r="BT48" s="163"/>
      <c r="BU48" s="163"/>
      <c r="BV48" s="163"/>
      <c r="BW48" s="163"/>
      <c r="BX48" s="163"/>
      <c r="BY48" s="163"/>
      <c r="BZ48" s="163"/>
      <c r="CA48" s="163"/>
      <c r="CB48" s="163"/>
      <c r="CC48" s="163"/>
      <c r="CD48" s="163"/>
      <c r="CE48" s="163"/>
    </row>
    <row r="49" spans="1:83" s="146" customFormat="1" ht="12.75" customHeight="1">
      <c r="A49" s="146" t="s">
        <v>388</v>
      </c>
      <c r="B49" s="592"/>
      <c r="C49" s="840"/>
      <c r="D49" s="841" t="s">
        <v>319</v>
      </c>
      <c r="E49" s="187" t="s">
        <v>320</v>
      </c>
      <c r="F49" s="149"/>
      <c r="G49" s="188">
        <v>105390</v>
      </c>
      <c r="H49" s="189">
        <v>180310</v>
      </c>
      <c r="I49" s="188">
        <v>100800</v>
      </c>
      <c r="J49" s="189">
        <v>175720</v>
      </c>
      <c r="K49" s="278" t="s">
        <v>124</v>
      </c>
      <c r="L49" s="295">
        <v>940</v>
      </c>
      <c r="M49" s="296">
        <v>1690</v>
      </c>
      <c r="N49" s="297" t="s">
        <v>310</v>
      </c>
      <c r="O49" s="295">
        <v>890</v>
      </c>
      <c r="P49" s="296">
        <v>1640</v>
      </c>
      <c r="Q49" s="297" t="s">
        <v>310</v>
      </c>
      <c r="R49" s="90"/>
      <c r="S49" s="157"/>
      <c r="T49" s="303"/>
      <c r="U49" s="835"/>
      <c r="V49" s="286"/>
      <c r="W49" s="299" t="s">
        <v>389</v>
      </c>
      <c r="X49" s="546"/>
      <c r="Y49" s="300" t="s">
        <v>389</v>
      </c>
      <c r="Z49" s="313"/>
      <c r="AA49" s="553"/>
      <c r="AB49" s="299"/>
      <c r="AC49" s="834"/>
      <c r="AD49" s="89"/>
      <c r="AE49" s="89"/>
      <c r="AF49" s="835"/>
      <c r="AG49" s="205"/>
      <c r="AH49" s="836"/>
      <c r="AI49" s="64" t="s">
        <v>321</v>
      </c>
      <c r="AJ49" s="941">
        <v>2300</v>
      </c>
      <c r="AK49" s="942">
        <v>2600</v>
      </c>
      <c r="AL49" s="947">
        <v>1600</v>
      </c>
      <c r="AM49" s="942">
        <v>1600</v>
      </c>
      <c r="AN49" s="837"/>
      <c r="AO49" s="64" t="s">
        <v>322</v>
      </c>
      <c r="AP49" s="197">
        <v>2800</v>
      </c>
      <c r="AQ49" s="193">
        <v>3100</v>
      </c>
      <c r="AR49" s="194">
        <v>1900</v>
      </c>
      <c r="AS49" s="195">
        <v>1900</v>
      </c>
      <c r="AT49" s="586"/>
      <c r="AU49" s="288" t="s">
        <v>143</v>
      </c>
      <c r="AV49" s="586"/>
      <c r="AW49" s="827"/>
      <c r="AX49" s="546"/>
      <c r="AY49" s="830"/>
      <c r="AZ49" s="586"/>
      <c r="BA49" s="288"/>
      <c r="BB49" s="586"/>
      <c r="BC49" s="824">
        <v>0.06</v>
      </c>
      <c r="BD49" s="586"/>
      <c r="BE49" s="305">
        <v>10</v>
      </c>
      <c r="BF49" s="586"/>
      <c r="BG49" s="305">
        <v>40</v>
      </c>
      <c r="BH49" s="586"/>
      <c r="BI49" s="305">
        <v>20</v>
      </c>
      <c r="BJ49" s="586"/>
      <c r="BK49" s="827"/>
      <c r="BL49" s="546"/>
      <c r="BM49" s="830"/>
      <c r="BN49" s="586"/>
      <c r="BO49" s="824">
        <v>0.95</v>
      </c>
      <c r="BP49" s="186"/>
      <c r="BQ49" s="186"/>
      <c r="BR49" s="175"/>
      <c r="BS49" s="163"/>
      <c r="BT49" s="163"/>
      <c r="BU49" s="163"/>
      <c r="BV49" s="163"/>
      <c r="BW49" s="163"/>
      <c r="BX49" s="163"/>
      <c r="BY49" s="163"/>
      <c r="BZ49" s="163"/>
      <c r="CA49" s="163"/>
      <c r="CB49" s="163"/>
      <c r="CC49" s="163"/>
      <c r="CD49" s="163"/>
      <c r="CE49" s="163"/>
    </row>
    <row r="50" spans="1:83" s="146" customFormat="1" ht="12.75" customHeight="1">
      <c r="A50" s="146" t="s">
        <v>390</v>
      </c>
      <c r="B50" s="592"/>
      <c r="C50" s="840"/>
      <c r="D50" s="842"/>
      <c r="E50" s="164" t="s">
        <v>11</v>
      </c>
      <c r="F50" s="149"/>
      <c r="G50" s="165">
        <v>180310</v>
      </c>
      <c r="H50" s="166"/>
      <c r="I50" s="165">
        <v>175720</v>
      </c>
      <c r="J50" s="166"/>
      <c r="K50" s="278" t="s">
        <v>124</v>
      </c>
      <c r="L50" s="167">
        <v>1690</v>
      </c>
      <c r="M50" s="168"/>
      <c r="N50" s="169" t="s">
        <v>310</v>
      </c>
      <c r="O50" s="167">
        <v>1640</v>
      </c>
      <c r="P50" s="168"/>
      <c r="Q50" s="169" t="s">
        <v>310</v>
      </c>
      <c r="R50" s="90"/>
      <c r="S50" s="157"/>
      <c r="T50" s="306"/>
      <c r="U50" s="835"/>
      <c r="V50" s="286"/>
      <c r="W50" s="299">
        <v>574300</v>
      </c>
      <c r="X50" s="546"/>
      <c r="Y50" s="300">
        <v>5740</v>
      </c>
      <c r="Z50" s="293"/>
      <c r="AA50" s="553"/>
      <c r="AB50" s="300"/>
      <c r="AC50" s="834"/>
      <c r="AD50" s="89"/>
      <c r="AE50" s="89"/>
      <c r="AF50" s="835"/>
      <c r="AG50" s="205"/>
      <c r="AH50" s="836"/>
      <c r="AI50" s="279" t="s">
        <v>324</v>
      </c>
      <c r="AJ50" s="944">
        <v>2200</v>
      </c>
      <c r="AK50" s="945">
        <v>2500</v>
      </c>
      <c r="AL50" s="946">
        <v>1600</v>
      </c>
      <c r="AM50" s="945">
        <v>1600</v>
      </c>
      <c r="AN50" s="837"/>
      <c r="AO50" s="279" t="s">
        <v>325</v>
      </c>
      <c r="AP50" s="199">
        <v>2500</v>
      </c>
      <c r="AQ50" s="200">
        <v>2800</v>
      </c>
      <c r="AR50" s="201">
        <v>1700</v>
      </c>
      <c r="AS50" s="202">
        <v>1700</v>
      </c>
      <c r="AT50" s="586"/>
      <c r="AU50" s="288">
        <v>3600</v>
      </c>
      <c r="AV50" s="586"/>
      <c r="AW50" s="828"/>
      <c r="AX50" s="546"/>
      <c r="AY50" s="831"/>
      <c r="AZ50" s="586"/>
      <c r="BA50" s="288"/>
      <c r="BB50" s="586"/>
      <c r="BC50" s="825"/>
      <c r="BD50" s="586"/>
      <c r="BE50" s="308"/>
      <c r="BF50" s="586"/>
      <c r="BG50" s="309" t="s">
        <v>511</v>
      </c>
      <c r="BH50" s="586"/>
      <c r="BI50" s="309" t="s">
        <v>511</v>
      </c>
      <c r="BJ50" s="586"/>
      <c r="BK50" s="828"/>
      <c r="BL50" s="546"/>
      <c r="BM50" s="831"/>
      <c r="BN50" s="586"/>
      <c r="BO50" s="824"/>
      <c r="BP50" s="186"/>
      <c r="BQ50" s="186"/>
      <c r="BR50" s="175"/>
      <c r="BS50" s="163"/>
      <c r="BT50" s="163"/>
      <c r="BU50" s="163"/>
      <c r="BV50" s="163"/>
      <c r="BW50" s="163"/>
      <c r="BX50" s="163"/>
      <c r="BY50" s="163"/>
      <c r="BZ50" s="163"/>
      <c r="CA50" s="163"/>
      <c r="CB50" s="163"/>
      <c r="CC50" s="163"/>
      <c r="CD50" s="163"/>
      <c r="CE50" s="163"/>
    </row>
    <row r="51" spans="1:83" s="92" customFormat="1" ht="12.75" customHeight="1">
      <c r="A51" s="92" t="s">
        <v>391</v>
      </c>
      <c r="B51" s="592"/>
      <c r="C51" s="832" t="s">
        <v>392</v>
      </c>
      <c r="D51" s="581" t="s">
        <v>308</v>
      </c>
      <c r="E51" s="86" t="s">
        <v>25</v>
      </c>
      <c r="F51" s="87"/>
      <c r="G51" s="150">
        <v>40470</v>
      </c>
      <c r="H51" s="151">
        <v>47960</v>
      </c>
      <c r="I51" s="150">
        <v>36260</v>
      </c>
      <c r="J51" s="151">
        <v>43750</v>
      </c>
      <c r="K51" s="278" t="s">
        <v>124</v>
      </c>
      <c r="L51" s="152">
        <v>330</v>
      </c>
      <c r="M51" s="153">
        <v>400</v>
      </c>
      <c r="N51" s="154" t="s">
        <v>310</v>
      </c>
      <c r="O51" s="152">
        <v>290</v>
      </c>
      <c r="P51" s="153">
        <v>360</v>
      </c>
      <c r="Q51" s="154" t="s">
        <v>310</v>
      </c>
      <c r="R51" s="282" t="s">
        <v>507</v>
      </c>
      <c r="S51" s="155">
        <v>7490</v>
      </c>
      <c r="T51" s="290">
        <v>70</v>
      </c>
      <c r="U51" s="835"/>
      <c r="V51" s="286"/>
      <c r="W51" s="314"/>
      <c r="X51" s="546"/>
      <c r="Y51" s="315"/>
      <c r="Z51" s="316"/>
      <c r="AA51" s="553"/>
      <c r="AB51" s="314"/>
      <c r="AC51" s="834"/>
      <c r="AD51" s="89"/>
      <c r="AE51" s="89"/>
      <c r="AF51" s="835"/>
      <c r="AG51" s="205"/>
      <c r="AH51" s="836" t="s">
        <v>507</v>
      </c>
      <c r="AI51" s="190" t="s">
        <v>311</v>
      </c>
      <c r="AJ51" s="938">
        <v>2400</v>
      </c>
      <c r="AK51" s="939">
        <v>2600</v>
      </c>
      <c r="AL51" s="947">
        <v>1700</v>
      </c>
      <c r="AM51" s="942">
        <v>1700</v>
      </c>
      <c r="AN51" s="837" t="s">
        <v>507</v>
      </c>
      <c r="AO51" s="190" t="s">
        <v>312</v>
      </c>
      <c r="AP51" s="191">
        <v>5400</v>
      </c>
      <c r="AQ51" s="192">
        <v>6000</v>
      </c>
      <c r="AR51" s="194">
        <v>3700</v>
      </c>
      <c r="AS51" s="195">
        <v>3700</v>
      </c>
      <c r="AT51" s="586"/>
      <c r="AU51" s="203"/>
      <c r="AV51" s="586" t="s">
        <v>512</v>
      </c>
      <c r="AW51" s="826">
        <v>1820</v>
      </c>
      <c r="AX51" s="546" t="s">
        <v>507</v>
      </c>
      <c r="AY51" s="829">
        <v>20</v>
      </c>
      <c r="AZ51" s="586"/>
      <c r="BA51" s="203"/>
      <c r="BB51" s="586" t="s">
        <v>509</v>
      </c>
      <c r="BC51" s="820" t="s">
        <v>313</v>
      </c>
      <c r="BD51" s="586" t="s">
        <v>509</v>
      </c>
      <c r="BE51" s="161"/>
      <c r="BF51" s="586" t="s">
        <v>509</v>
      </c>
      <c r="BG51" s="161"/>
      <c r="BH51" s="586" t="s">
        <v>509</v>
      </c>
      <c r="BI51" s="161"/>
      <c r="BJ51" s="586" t="s">
        <v>507</v>
      </c>
      <c r="BK51" s="826">
        <v>2170</v>
      </c>
      <c r="BL51" s="546" t="s">
        <v>118</v>
      </c>
      <c r="BM51" s="829">
        <v>20</v>
      </c>
      <c r="BN51" s="586"/>
      <c r="BO51" s="820" t="s">
        <v>314</v>
      </c>
      <c r="BP51" s="185"/>
      <c r="BQ51" s="185"/>
      <c r="BR51" s="58"/>
      <c r="BS51" s="72"/>
      <c r="BT51" s="72"/>
      <c r="BU51" s="72"/>
      <c r="BV51" s="72"/>
      <c r="BW51" s="72"/>
      <c r="BX51" s="72"/>
      <c r="BY51" s="72"/>
      <c r="BZ51" s="72"/>
      <c r="CA51" s="72"/>
      <c r="CB51" s="72"/>
      <c r="CC51" s="72"/>
      <c r="CD51" s="72"/>
      <c r="CE51" s="72"/>
    </row>
    <row r="52" spans="1:83" s="92" customFormat="1" ht="12.75" customHeight="1">
      <c r="A52" s="92" t="s">
        <v>393</v>
      </c>
      <c r="B52" s="592"/>
      <c r="C52" s="833"/>
      <c r="D52" s="582"/>
      <c r="E52" s="196" t="s">
        <v>6</v>
      </c>
      <c r="F52" s="87"/>
      <c r="G52" s="188">
        <v>47960</v>
      </c>
      <c r="H52" s="189">
        <v>103710</v>
      </c>
      <c r="I52" s="188">
        <v>43750</v>
      </c>
      <c r="J52" s="189">
        <v>99500</v>
      </c>
      <c r="K52" s="278" t="s">
        <v>124</v>
      </c>
      <c r="L52" s="295">
        <v>400</v>
      </c>
      <c r="M52" s="296">
        <v>920</v>
      </c>
      <c r="N52" s="297" t="s">
        <v>310</v>
      </c>
      <c r="O52" s="295">
        <v>360</v>
      </c>
      <c r="P52" s="296">
        <v>880</v>
      </c>
      <c r="Q52" s="297" t="s">
        <v>310</v>
      </c>
      <c r="R52" s="282" t="s">
        <v>507</v>
      </c>
      <c r="S52" s="167">
        <v>7490</v>
      </c>
      <c r="T52" s="298">
        <v>70</v>
      </c>
      <c r="U52" s="835"/>
      <c r="V52" s="286"/>
      <c r="W52" s="299" t="s">
        <v>394</v>
      </c>
      <c r="X52" s="546"/>
      <c r="Y52" s="300" t="s">
        <v>394</v>
      </c>
      <c r="Z52" s="313"/>
      <c r="AA52" s="553"/>
      <c r="AB52" s="299"/>
      <c r="AC52" s="834"/>
      <c r="AD52" s="89"/>
      <c r="AE52" s="89"/>
      <c r="AF52" s="835"/>
      <c r="AG52" s="205"/>
      <c r="AH52" s="836"/>
      <c r="AI52" s="64" t="s">
        <v>316</v>
      </c>
      <c r="AJ52" s="941">
        <v>2300</v>
      </c>
      <c r="AK52" s="942">
        <v>2500</v>
      </c>
      <c r="AL52" s="947">
        <v>1600</v>
      </c>
      <c r="AM52" s="942">
        <v>1600</v>
      </c>
      <c r="AN52" s="837"/>
      <c r="AO52" s="64" t="s">
        <v>317</v>
      </c>
      <c r="AP52" s="197">
        <v>2900</v>
      </c>
      <c r="AQ52" s="193">
        <v>3300</v>
      </c>
      <c r="AR52" s="194">
        <v>2000</v>
      </c>
      <c r="AS52" s="195">
        <v>2000</v>
      </c>
      <c r="AT52" s="586"/>
      <c r="AU52" s="288" t="s">
        <v>145</v>
      </c>
      <c r="AV52" s="586"/>
      <c r="AW52" s="827"/>
      <c r="AX52" s="546"/>
      <c r="AY52" s="830"/>
      <c r="AZ52" s="586"/>
      <c r="BA52" s="288"/>
      <c r="BB52" s="586"/>
      <c r="BC52" s="821"/>
      <c r="BD52" s="586"/>
      <c r="BE52" s="302">
        <v>1060</v>
      </c>
      <c r="BF52" s="586"/>
      <c r="BG52" s="302">
        <v>3740</v>
      </c>
      <c r="BH52" s="586"/>
      <c r="BI52" s="302">
        <v>2400</v>
      </c>
      <c r="BJ52" s="586"/>
      <c r="BK52" s="827"/>
      <c r="BL52" s="546"/>
      <c r="BM52" s="830"/>
      <c r="BN52" s="586"/>
      <c r="BO52" s="821"/>
      <c r="BP52" s="185"/>
      <c r="BQ52" s="185"/>
      <c r="BR52" s="58"/>
      <c r="BS52" s="72"/>
      <c r="BT52" s="72"/>
      <c r="BU52" s="72"/>
      <c r="BV52" s="72"/>
      <c r="BW52" s="72"/>
      <c r="BX52" s="72"/>
      <c r="BY52" s="72"/>
      <c r="BZ52" s="72"/>
      <c r="CA52" s="72"/>
      <c r="CB52" s="72"/>
      <c r="CC52" s="72"/>
      <c r="CD52" s="72"/>
      <c r="CE52" s="72"/>
    </row>
    <row r="53" spans="1:83" s="92" customFormat="1" ht="12.75" customHeight="1">
      <c r="A53" s="92" t="s">
        <v>395</v>
      </c>
      <c r="B53" s="592"/>
      <c r="C53" s="833"/>
      <c r="D53" s="822" t="s">
        <v>319</v>
      </c>
      <c r="E53" s="196" t="s">
        <v>320</v>
      </c>
      <c r="F53" s="87"/>
      <c r="G53" s="188">
        <v>103710</v>
      </c>
      <c r="H53" s="189">
        <v>178630</v>
      </c>
      <c r="I53" s="188">
        <v>99500</v>
      </c>
      <c r="J53" s="189">
        <v>174420</v>
      </c>
      <c r="K53" s="278" t="s">
        <v>124</v>
      </c>
      <c r="L53" s="295">
        <v>920</v>
      </c>
      <c r="M53" s="296">
        <v>1670</v>
      </c>
      <c r="N53" s="297" t="s">
        <v>310</v>
      </c>
      <c r="O53" s="295">
        <v>880</v>
      </c>
      <c r="P53" s="296">
        <v>1630</v>
      </c>
      <c r="Q53" s="297" t="s">
        <v>310</v>
      </c>
      <c r="R53" s="90"/>
      <c r="S53" s="157"/>
      <c r="T53" s="303"/>
      <c r="U53" s="835"/>
      <c r="V53" s="286"/>
      <c r="W53" s="299">
        <v>611100</v>
      </c>
      <c r="X53" s="546"/>
      <c r="Y53" s="300">
        <v>6110</v>
      </c>
      <c r="Z53" s="293"/>
      <c r="AA53" s="553"/>
      <c r="AB53" s="300"/>
      <c r="AC53" s="834"/>
      <c r="AD53" s="89"/>
      <c r="AE53" s="89"/>
      <c r="AF53" s="835"/>
      <c r="AG53" s="205"/>
      <c r="AH53" s="836"/>
      <c r="AI53" s="64" t="s">
        <v>321</v>
      </c>
      <c r="AJ53" s="941">
        <v>2100</v>
      </c>
      <c r="AK53" s="942">
        <v>2400</v>
      </c>
      <c r="AL53" s="947">
        <v>1500</v>
      </c>
      <c r="AM53" s="942">
        <v>1500</v>
      </c>
      <c r="AN53" s="837"/>
      <c r="AO53" s="64" t="s">
        <v>322</v>
      </c>
      <c r="AP53" s="197">
        <v>2500</v>
      </c>
      <c r="AQ53" s="193">
        <v>2800</v>
      </c>
      <c r="AR53" s="194">
        <v>1800</v>
      </c>
      <c r="AS53" s="195">
        <v>1800</v>
      </c>
      <c r="AT53" s="586"/>
      <c r="AU53" s="288">
        <v>3110</v>
      </c>
      <c r="AV53" s="586"/>
      <c r="AW53" s="827"/>
      <c r="AX53" s="546"/>
      <c r="AY53" s="830"/>
      <c r="AZ53" s="586"/>
      <c r="BA53" s="288"/>
      <c r="BB53" s="586"/>
      <c r="BC53" s="824">
        <v>0.06</v>
      </c>
      <c r="BD53" s="586"/>
      <c r="BE53" s="305">
        <v>10</v>
      </c>
      <c r="BF53" s="586"/>
      <c r="BG53" s="305">
        <v>30</v>
      </c>
      <c r="BH53" s="586"/>
      <c r="BI53" s="305">
        <v>20</v>
      </c>
      <c r="BJ53" s="586"/>
      <c r="BK53" s="827"/>
      <c r="BL53" s="546"/>
      <c r="BM53" s="830"/>
      <c r="BN53" s="586"/>
      <c r="BO53" s="824">
        <v>0.95</v>
      </c>
      <c r="BP53" s="185"/>
      <c r="BQ53" s="185"/>
      <c r="BR53" s="58"/>
      <c r="BS53" s="72"/>
      <c r="BT53" s="72"/>
      <c r="BU53" s="72"/>
      <c r="BV53" s="72"/>
      <c r="BW53" s="72"/>
      <c r="BX53" s="72"/>
      <c r="BY53" s="72"/>
      <c r="BZ53" s="72"/>
      <c r="CA53" s="72"/>
      <c r="CB53" s="72"/>
      <c r="CC53" s="72"/>
      <c r="CD53" s="72"/>
      <c r="CE53" s="72"/>
    </row>
    <row r="54" spans="1:83" s="92" customFormat="1" ht="12.75" customHeight="1">
      <c r="A54" s="92" t="s">
        <v>396</v>
      </c>
      <c r="B54" s="592"/>
      <c r="C54" s="833"/>
      <c r="D54" s="823"/>
      <c r="E54" s="91" t="s">
        <v>11</v>
      </c>
      <c r="F54" s="87"/>
      <c r="G54" s="165">
        <v>178630</v>
      </c>
      <c r="H54" s="166"/>
      <c r="I54" s="165">
        <v>174420</v>
      </c>
      <c r="J54" s="166"/>
      <c r="K54" s="278" t="s">
        <v>124</v>
      </c>
      <c r="L54" s="167">
        <v>1670</v>
      </c>
      <c r="M54" s="168"/>
      <c r="N54" s="169" t="s">
        <v>310</v>
      </c>
      <c r="O54" s="167">
        <v>1630</v>
      </c>
      <c r="P54" s="168"/>
      <c r="Q54" s="169" t="s">
        <v>310</v>
      </c>
      <c r="R54" s="90"/>
      <c r="S54" s="157"/>
      <c r="T54" s="306"/>
      <c r="U54" s="835"/>
      <c r="V54" s="286"/>
      <c r="W54" s="314"/>
      <c r="X54" s="546"/>
      <c r="Y54" s="315"/>
      <c r="Z54" s="316"/>
      <c r="AA54" s="553"/>
      <c r="AB54" s="314"/>
      <c r="AC54" s="834"/>
      <c r="AD54" s="89"/>
      <c r="AE54" s="89"/>
      <c r="AF54" s="835"/>
      <c r="AG54" s="205"/>
      <c r="AH54" s="836"/>
      <c r="AI54" s="279" t="s">
        <v>324</v>
      </c>
      <c r="AJ54" s="944">
        <v>2100</v>
      </c>
      <c r="AK54" s="945">
        <v>2300</v>
      </c>
      <c r="AL54" s="946">
        <v>1400</v>
      </c>
      <c r="AM54" s="945">
        <v>1400</v>
      </c>
      <c r="AN54" s="837"/>
      <c r="AO54" s="279" t="s">
        <v>325</v>
      </c>
      <c r="AP54" s="199">
        <v>2300</v>
      </c>
      <c r="AQ54" s="200">
        <v>2500</v>
      </c>
      <c r="AR54" s="201">
        <v>1600</v>
      </c>
      <c r="AS54" s="202">
        <v>1600</v>
      </c>
      <c r="AT54" s="586"/>
      <c r="AU54" s="203"/>
      <c r="AV54" s="586"/>
      <c r="AW54" s="828"/>
      <c r="AX54" s="546"/>
      <c r="AY54" s="831"/>
      <c r="AZ54" s="586"/>
      <c r="BA54" s="203"/>
      <c r="BB54" s="586"/>
      <c r="BC54" s="825"/>
      <c r="BD54" s="586"/>
      <c r="BE54" s="308"/>
      <c r="BF54" s="586"/>
      <c r="BG54" s="309" t="s">
        <v>511</v>
      </c>
      <c r="BH54" s="586"/>
      <c r="BI54" s="309" t="s">
        <v>511</v>
      </c>
      <c r="BJ54" s="586"/>
      <c r="BK54" s="828"/>
      <c r="BL54" s="546"/>
      <c r="BM54" s="831"/>
      <c r="BN54" s="586"/>
      <c r="BO54" s="824"/>
      <c r="BP54" s="185"/>
      <c r="BQ54" s="185"/>
      <c r="BR54" s="58"/>
      <c r="BS54" s="72"/>
      <c r="BT54" s="72"/>
      <c r="BU54" s="72"/>
      <c r="BV54" s="72"/>
      <c r="BW54" s="72"/>
      <c r="BX54" s="72"/>
      <c r="BY54" s="72"/>
      <c r="BZ54" s="72"/>
      <c r="CA54" s="72"/>
      <c r="CB54" s="72"/>
      <c r="CC54" s="72"/>
      <c r="CD54" s="72"/>
      <c r="CE54" s="72"/>
    </row>
    <row r="55" spans="1:83" s="146" customFormat="1" ht="12.75" customHeight="1">
      <c r="A55" s="146" t="s">
        <v>397</v>
      </c>
      <c r="B55" s="592"/>
      <c r="C55" s="839" t="s">
        <v>398</v>
      </c>
      <c r="D55" s="571" t="s">
        <v>308</v>
      </c>
      <c r="E55" s="148" t="s">
        <v>25</v>
      </c>
      <c r="F55" s="149"/>
      <c r="G55" s="150">
        <v>39040</v>
      </c>
      <c r="H55" s="151">
        <v>46530</v>
      </c>
      <c r="I55" s="150">
        <v>35150</v>
      </c>
      <c r="J55" s="151">
        <v>42640</v>
      </c>
      <c r="K55" s="278" t="s">
        <v>309</v>
      </c>
      <c r="L55" s="152">
        <v>320</v>
      </c>
      <c r="M55" s="153">
        <v>390</v>
      </c>
      <c r="N55" s="154" t="s">
        <v>310</v>
      </c>
      <c r="O55" s="152">
        <v>280</v>
      </c>
      <c r="P55" s="153">
        <v>350</v>
      </c>
      <c r="Q55" s="154" t="s">
        <v>310</v>
      </c>
      <c r="R55" s="282" t="s">
        <v>512</v>
      </c>
      <c r="S55" s="155">
        <v>7490</v>
      </c>
      <c r="T55" s="290">
        <v>70</v>
      </c>
      <c r="U55" s="835"/>
      <c r="V55" s="286"/>
      <c r="W55" s="299" t="s">
        <v>399</v>
      </c>
      <c r="X55" s="546"/>
      <c r="Y55" s="300" t="s">
        <v>399</v>
      </c>
      <c r="Z55" s="313"/>
      <c r="AA55" s="553"/>
      <c r="AB55" s="299"/>
      <c r="AC55" s="834"/>
      <c r="AD55" s="89"/>
      <c r="AE55" s="89"/>
      <c r="AF55" s="835"/>
      <c r="AG55" s="205"/>
      <c r="AH55" s="836" t="s">
        <v>507</v>
      </c>
      <c r="AI55" s="190" t="s">
        <v>311</v>
      </c>
      <c r="AJ55" s="938">
        <v>2200</v>
      </c>
      <c r="AK55" s="939">
        <v>2400</v>
      </c>
      <c r="AL55" s="947">
        <v>1500</v>
      </c>
      <c r="AM55" s="942">
        <v>1500</v>
      </c>
      <c r="AN55" s="837" t="s">
        <v>507</v>
      </c>
      <c r="AO55" s="190" t="s">
        <v>312</v>
      </c>
      <c r="AP55" s="191">
        <v>4800</v>
      </c>
      <c r="AQ55" s="192">
        <v>5400</v>
      </c>
      <c r="AR55" s="194">
        <v>3400</v>
      </c>
      <c r="AS55" s="195">
        <v>3400</v>
      </c>
      <c r="AT55" s="586"/>
      <c r="AU55" s="288" t="s">
        <v>147</v>
      </c>
      <c r="AV55" s="586" t="s">
        <v>507</v>
      </c>
      <c r="AW55" s="826">
        <v>1680</v>
      </c>
      <c r="AX55" s="546" t="s">
        <v>507</v>
      </c>
      <c r="AY55" s="829">
        <v>10</v>
      </c>
      <c r="AZ55" s="586"/>
      <c r="BA55" s="288"/>
      <c r="BB55" s="586" t="s">
        <v>509</v>
      </c>
      <c r="BC55" s="820" t="s">
        <v>313</v>
      </c>
      <c r="BD55" s="586" t="s">
        <v>509</v>
      </c>
      <c r="BE55" s="161"/>
      <c r="BF55" s="586" t="s">
        <v>509</v>
      </c>
      <c r="BG55" s="161"/>
      <c r="BH55" s="586" t="s">
        <v>509</v>
      </c>
      <c r="BI55" s="161"/>
      <c r="BJ55" s="586" t="s">
        <v>507</v>
      </c>
      <c r="BK55" s="826">
        <v>2000</v>
      </c>
      <c r="BL55" s="546" t="s">
        <v>118</v>
      </c>
      <c r="BM55" s="829">
        <v>20</v>
      </c>
      <c r="BN55" s="586"/>
      <c r="BO55" s="820" t="s">
        <v>314</v>
      </c>
      <c r="BP55" s="186"/>
      <c r="BQ55" s="186"/>
      <c r="BR55" s="175"/>
      <c r="BS55" s="163"/>
      <c r="BT55" s="163"/>
      <c r="BU55" s="163"/>
      <c r="BV55" s="163"/>
      <c r="BW55" s="163"/>
      <c r="BX55" s="163"/>
      <c r="BY55" s="163"/>
      <c r="BZ55" s="163"/>
      <c r="CA55" s="163"/>
      <c r="CB55" s="163"/>
      <c r="CC55" s="163"/>
      <c r="CD55" s="163"/>
      <c r="CE55" s="163"/>
    </row>
    <row r="56" spans="1:83" s="146" customFormat="1" ht="12.75" customHeight="1">
      <c r="A56" s="146" t="s">
        <v>400</v>
      </c>
      <c r="B56" s="592"/>
      <c r="C56" s="840"/>
      <c r="D56" s="588"/>
      <c r="E56" s="187" t="s">
        <v>6</v>
      </c>
      <c r="F56" s="149"/>
      <c r="G56" s="188">
        <v>46530</v>
      </c>
      <c r="H56" s="189">
        <v>102280</v>
      </c>
      <c r="I56" s="188">
        <v>42640</v>
      </c>
      <c r="J56" s="189">
        <v>98390</v>
      </c>
      <c r="K56" s="278" t="s">
        <v>309</v>
      </c>
      <c r="L56" s="295">
        <v>390</v>
      </c>
      <c r="M56" s="296">
        <v>910</v>
      </c>
      <c r="N56" s="297" t="s">
        <v>310</v>
      </c>
      <c r="O56" s="295">
        <v>350</v>
      </c>
      <c r="P56" s="296">
        <v>870</v>
      </c>
      <c r="Q56" s="297" t="s">
        <v>310</v>
      </c>
      <c r="R56" s="282" t="s">
        <v>507</v>
      </c>
      <c r="S56" s="167">
        <v>7490</v>
      </c>
      <c r="T56" s="298">
        <v>70</v>
      </c>
      <c r="U56" s="835"/>
      <c r="V56" s="286"/>
      <c r="W56" s="299">
        <v>647800</v>
      </c>
      <c r="X56" s="546"/>
      <c r="Y56" s="300">
        <v>6470</v>
      </c>
      <c r="Z56" s="293"/>
      <c r="AA56" s="553"/>
      <c r="AB56" s="300"/>
      <c r="AC56" s="834"/>
      <c r="AD56" s="89"/>
      <c r="AE56" s="89"/>
      <c r="AF56" s="835"/>
      <c r="AG56" s="205"/>
      <c r="AH56" s="836"/>
      <c r="AI56" s="64" t="s">
        <v>316</v>
      </c>
      <c r="AJ56" s="941">
        <v>2100</v>
      </c>
      <c r="AK56" s="942">
        <v>2300</v>
      </c>
      <c r="AL56" s="947">
        <v>1500</v>
      </c>
      <c r="AM56" s="942">
        <v>1500</v>
      </c>
      <c r="AN56" s="837"/>
      <c r="AO56" s="64" t="s">
        <v>317</v>
      </c>
      <c r="AP56" s="197">
        <v>2600</v>
      </c>
      <c r="AQ56" s="193">
        <v>2900</v>
      </c>
      <c r="AR56" s="194">
        <v>1800</v>
      </c>
      <c r="AS56" s="195">
        <v>1800</v>
      </c>
      <c r="AT56" s="586"/>
      <c r="AU56" s="288">
        <v>2760</v>
      </c>
      <c r="AV56" s="586"/>
      <c r="AW56" s="827"/>
      <c r="AX56" s="546"/>
      <c r="AY56" s="830"/>
      <c r="AZ56" s="586"/>
      <c r="BA56" s="288"/>
      <c r="BB56" s="586"/>
      <c r="BC56" s="821"/>
      <c r="BD56" s="586"/>
      <c r="BE56" s="302">
        <v>970</v>
      </c>
      <c r="BF56" s="586"/>
      <c r="BG56" s="302">
        <v>3450</v>
      </c>
      <c r="BH56" s="586"/>
      <c r="BI56" s="302">
        <v>2210</v>
      </c>
      <c r="BJ56" s="586"/>
      <c r="BK56" s="827"/>
      <c r="BL56" s="546"/>
      <c r="BM56" s="830"/>
      <c r="BN56" s="586"/>
      <c r="BO56" s="821"/>
      <c r="BP56" s="186"/>
      <c r="BQ56" s="186"/>
      <c r="BR56" s="175"/>
      <c r="BS56" s="163"/>
      <c r="BT56" s="163"/>
      <c r="BU56" s="163"/>
      <c r="BV56" s="163"/>
      <c r="BW56" s="163"/>
      <c r="BX56" s="163"/>
      <c r="BY56" s="163"/>
      <c r="BZ56" s="163"/>
      <c r="CA56" s="163"/>
      <c r="CB56" s="163"/>
      <c r="CC56" s="163"/>
      <c r="CD56" s="163"/>
      <c r="CE56" s="163"/>
    </row>
    <row r="57" spans="1:83" s="146" customFormat="1" ht="12.75" customHeight="1">
      <c r="A57" s="146" t="s">
        <v>401</v>
      </c>
      <c r="B57" s="592"/>
      <c r="C57" s="840"/>
      <c r="D57" s="841" t="s">
        <v>319</v>
      </c>
      <c r="E57" s="187" t="s">
        <v>320</v>
      </c>
      <c r="F57" s="149"/>
      <c r="G57" s="188">
        <v>102280</v>
      </c>
      <c r="H57" s="189">
        <v>177200</v>
      </c>
      <c r="I57" s="188">
        <v>98390</v>
      </c>
      <c r="J57" s="189">
        <v>173310</v>
      </c>
      <c r="K57" s="278" t="s">
        <v>124</v>
      </c>
      <c r="L57" s="295">
        <v>910</v>
      </c>
      <c r="M57" s="296">
        <v>1660</v>
      </c>
      <c r="N57" s="297" t="s">
        <v>310</v>
      </c>
      <c r="O57" s="295">
        <v>870</v>
      </c>
      <c r="P57" s="296">
        <v>1620</v>
      </c>
      <c r="Q57" s="297" t="s">
        <v>310</v>
      </c>
      <c r="R57" s="90"/>
      <c r="S57" s="157"/>
      <c r="T57" s="303"/>
      <c r="U57" s="835"/>
      <c r="V57" s="286"/>
      <c r="W57" s="314"/>
      <c r="X57" s="546"/>
      <c r="Y57" s="315"/>
      <c r="Z57" s="316"/>
      <c r="AA57" s="553"/>
      <c r="AB57" s="314"/>
      <c r="AC57" s="834"/>
      <c r="AD57" s="89"/>
      <c r="AE57" s="89"/>
      <c r="AF57" s="835"/>
      <c r="AG57" s="205"/>
      <c r="AH57" s="836"/>
      <c r="AI57" s="64" t="s">
        <v>321</v>
      </c>
      <c r="AJ57" s="941">
        <v>2000</v>
      </c>
      <c r="AK57" s="942">
        <v>2200</v>
      </c>
      <c r="AL57" s="947">
        <v>1400</v>
      </c>
      <c r="AM57" s="942">
        <v>1400</v>
      </c>
      <c r="AN57" s="837"/>
      <c r="AO57" s="64" t="s">
        <v>322</v>
      </c>
      <c r="AP57" s="197">
        <v>2300</v>
      </c>
      <c r="AQ57" s="193">
        <v>2500</v>
      </c>
      <c r="AR57" s="194">
        <v>1600</v>
      </c>
      <c r="AS57" s="195">
        <v>1600</v>
      </c>
      <c r="AT57" s="586"/>
      <c r="AU57" s="203"/>
      <c r="AV57" s="586"/>
      <c r="AW57" s="827"/>
      <c r="AX57" s="546"/>
      <c r="AY57" s="830"/>
      <c r="AZ57" s="586"/>
      <c r="BA57" s="203"/>
      <c r="BB57" s="586"/>
      <c r="BC57" s="824">
        <v>0.06</v>
      </c>
      <c r="BD57" s="586"/>
      <c r="BE57" s="305">
        <v>10</v>
      </c>
      <c r="BF57" s="586"/>
      <c r="BG57" s="305">
        <v>30</v>
      </c>
      <c r="BH57" s="586"/>
      <c r="BI57" s="305">
        <v>20</v>
      </c>
      <c r="BJ57" s="586"/>
      <c r="BK57" s="827"/>
      <c r="BL57" s="546"/>
      <c r="BM57" s="830"/>
      <c r="BN57" s="586"/>
      <c r="BO57" s="824">
        <v>0.97</v>
      </c>
      <c r="BP57" s="186"/>
      <c r="BQ57" s="186"/>
      <c r="BR57" s="175"/>
      <c r="BS57" s="163"/>
      <c r="BT57" s="163"/>
      <c r="BU57" s="163"/>
      <c r="BV57" s="163"/>
      <c r="BW57" s="163"/>
      <c r="BX57" s="163"/>
      <c r="BY57" s="163"/>
      <c r="BZ57" s="163"/>
      <c r="CA57" s="163"/>
      <c r="CB57" s="163"/>
      <c r="CC57" s="163"/>
      <c r="CD57" s="163"/>
      <c r="CE57" s="163"/>
    </row>
    <row r="58" spans="1:83" s="146" customFormat="1" ht="12.75" customHeight="1">
      <c r="A58" s="146" t="s">
        <v>402</v>
      </c>
      <c r="B58" s="592"/>
      <c r="C58" s="840"/>
      <c r="D58" s="842"/>
      <c r="E58" s="164" t="s">
        <v>11</v>
      </c>
      <c r="F58" s="149"/>
      <c r="G58" s="165">
        <v>177200</v>
      </c>
      <c r="H58" s="166"/>
      <c r="I58" s="165">
        <v>173310</v>
      </c>
      <c r="J58" s="166"/>
      <c r="K58" s="278" t="s">
        <v>309</v>
      </c>
      <c r="L58" s="167">
        <v>1660</v>
      </c>
      <c r="M58" s="168"/>
      <c r="N58" s="169" t="s">
        <v>310</v>
      </c>
      <c r="O58" s="167">
        <v>1620</v>
      </c>
      <c r="P58" s="168"/>
      <c r="Q58" s="169" t="s">
        <v>310</v>
      </c>
      <c r="R58" s="90"/>
      <c r="S58" s="157"/>
      <c r="T58" s="306"/>
      <c r="U58" s="835"/>
      <c r="V58" s="286"/>
      <c r="W58" s="299" t="s">
        <v>403</v>
      </c>
      <c r="X58" s="546"/>
      <c r="Y58" s="300" t="s">
        <v>403</v>
      </c>
      <c r="Z58" s="313"/>
      <c r="AA58" s="553"/>
      <c r="AB58" s="299"/>
      <c r="AC58" s="834"/>
      <c r="AD58" s="89"/>
      <c r="AE58" s="89"/>
      <c r="AF58" s="835"/>
      <c r="AG58" s="205"/>
      <c r="AH58" s="836"/>
      <c r="AI58" s="279" t="s">
        <v>324</v>
      </c>
      <c r="AJ58" s="944">
        <v>1900</v>
      </c>
      <c r="AK58" s="945">
        <v>2100</v>
      </c>
      <c r="AL58" s="946">
        <v>1300</v>
      </c>
      <c r="AM58" s="945">
        <v>1300</v>
      </c>
      <c r="AN58" s="837"/>
      <c r="AO58" s="279" t="s">
        <v>325</v>
      </c>
      <c r="AP58" s="199">
        <v>2000</v>
      </c>
      <c r="AQ58" s="200">
        <v>2300</v>
      </c>
      <c r="AR58" s="201">
        <v>1400</v>
      </c>
      <c r="AS58" s="202">
        <v>1400</v>
      </c>
      <c r="AT58" s="586"/>
      <c r="AU58" s="288" t="s">
        <v>149</v>
      </c>
      <c r="AV58" s="586"/>
      <c r="AW58" s="828"/>
      <c r="AX58" s="546"/>
      <c r="AY58" s="831"/>
      <c r="AZ58" s="586"/>
      <c r="BA58" s="288"/>
      <c r="BB58" s="586"/>
      <c r="BC58" s="825"/>
      <c r="BD58" s="586"/>
      <c r="BE58" s="308"/>
      <c r="BF58" s="586"/>
      <c r="BG58" s="309" t="s">
        <v>511</v>
      </c>
      <c r="BH58" s="586"/>
      <c r="BI58" s="309" t="s">
        <v>511</v>
      </c>
      <c r="BJ58" s="586"/>
      <c r="BK58" s="828"/>
      <c r="BL58" s="546"/>
      <c r="BM58" s="831"/>
      <c r="BN58" s="586"/>
      <c r="BO58" s="824"/>
      <c r="BP58" s="186"/>
      <c r="BQ58" s="186"/>
      <c r="BR58" s="175"/>
      <c r="BS58" s="163"/>
      <c r="BT58" s="163"/>
      <c r="BU58" s="163"/>
      <c r="BV58" s="163"/>
      <c r="BW58" s="163"/>
      <c r="BX58" s="163"/>
      <c r="BY58" s="163"/>
      <c r="BZ58" s="163"/>
      <c r="CA58" s="163"/>
      <c r="CB58" s="163"/>
      <c r="CC58" s="163"/>
      <c r="CD58" s="163"/>
      <c r="CE58" s="163"/>
    </row>
    <row r="59" spans="1:83" s="92" customFormat="1" ht="12.75" customHeight="1">
      <c r="A59" s="92" t="s">
        <v>404</v>
      </c>
      <c r="B59" s="592"/>
      <c r="C59" s="832" t="s">
        <v>405</v>
      </c>
      <c r="D59" s="581" t="s">
        <v>308</v>
      </c>
      <c r="E59" s="86" t="s">
        <v>25</v>
      </c>
      <c r="F59" s="87"/>
      <c r="G59" s="150">
        <v>37850</v>
      </c>
      <c r="H59" s="151">
        <v>45340</v>
      </c>
      <c r="I59" s="150">
        <v>34240</v>
      </c>
      <c r="J59" s="151">
        <v>41730</v>
      </c>
      <c r="K59" s="278" t="s">
        <v>124</v>
      </c>
      <c r="L59" s="152">
        <v>300</v>
      </c>
      <c r="M59" s="153">
        <v>370</v>
      </c>
      <c r="N59" s="154" t="s">
        <v>310</v>
      </c>
      <c r="O59" s="152">
        <v>270</v>
      </c>
      <c r="P59" s="153">
        <v>340</v>
      </c>
      <c r="Q59" s="154" t="s">
        <v>310</v>
      </c>
      <c r="R59" s="282" t="s">
        <v>512</v>
      </c>
      <c r="S59" s="155">
        <v>7490</v>
      </c>
      <c r="T59" s="290">
        <v>70</v>
      </c>
      <c r="U59" s="835"/>
      <c r="V59" s="286"/>
      <c r="W59" s="299">
        <v>684600</v>
      </c>
      <c r="X59" s="546"/>
      <c r="Y59" s="300">
        <v>6840</v>
      </c>
      <c r="Z59" s="293"/>
      <c r="AA59" s="553"/>
      <c r="AB59" s="300"/>
      <c r="AC59" s="834"/>
      <c r="AD59" s="89"/>
      <c r="AE59" s="89"/>
      <c r="AF59" s="835"/>
      <c r="AG59" s="205"/>
      <c r="AH59" s="836" t="s">
        <v>507</v>
      </c>
      <c r="AI59" s="190" t="s">
        <v>311</v>
      </c>
      <c r="AJ59" s="938">
        <v>2400</v>
      </c>
      <c r="AK59" s="939">
        <v>2600</v>
      </c>
      <c r="AL59" s="947">
        <v>1600</v>
      </c>
      <c r="AM59" s="942">
        <v>1600</v>
      </c>
      <c r="AN59" s="837" t="s">
        <v>507</v>
      </c>
      <c r="AO59" s="190" t="s">
        <v>312</v>
      </c>
      <c r="AP59" s="191">
        <v>5400</v>
      </c>
      <c r="AQ59" s="192">
        <v>6000</v>
      </c>
      <c r="AR59" s="194">
        <v>3700</v>
      </c>
      <c r="AS59" s="195">
        <v>3700</v>
      </c>
      <c r="AT59" s="586"/>
      <c r="AU59" s="288">
        <v>2500</v>
      </c>
      <c r="AV59" s="586" t="s">
        <v>507</v>
      </c>
      <c r="AW59" s="826">
        <v>1560</v>
      </c>
      <c r="AX59" s="546" t="s">
        <v>507</v>
      </c>
      <c r="AY59" s="829">
        <v>10</v>
      </c>
      <c r="AZ59" s="586"/>
      <c r="BA59" s="288"/>
      <c r="BB59" s="586" t="s">
        <v>509</v>
      </c>
      <c r="BC59" s="820" t="s">
        <v>313</v>
      </c>
      <c r="BD59" s="586" t="s">
        <v>509</v>
      </c>
      <c r="BE59" s="161"/>
      <c r="BF59" s="586" t="s">
        <v>509</v>
      </c>
      <c r="BG59" s="161"/>
      <c r="BH59" s="586" t="s">
        <v>509</v>
      </c>
      <c r="BI59" s="161"/>
      <c r="BJ59" s="586" t="s">
        <v>507</v>
      </c>
      <c r="BK59" s="826">
        <v>1860</v>
      </c>
      <c r="BL59" s="546" t="s">
        <v>118</v>
      </c>
      <c r="BM59" s="829">
        <v>10</v>
      </c>
      <c r="BN59" s="586"/>
      <c r="BO59" s="820" t="s">
        <v>314</v>
      </c>
      <c r="BP59" s="185"/>
      <c r="BQ59" s="185"/>
      <c r="BR59" s="58"/>
      <c r="BS59" s="72"/>
      <c r="BT59" s="72"/>
      <c r="BU59" s="72"/>
      <c r="BV59" s="72"/>
      <c r="BW59" s="72"/>
      <c r="BX59" s="72"/>
      <c r="BY59" s="72"/>
      <c r="BZ59" s="72"/>
      <c r="CA59" s="72"/>
      <c r="CB59" s="72"/>
      <c r="CC59" s="72"/>
      <c r="CD59" s="72"/>
      <c r="CE59" s="72"/>
    </row>
    <row r="60" spans="1:83" s="92" customFormat="1" ht="12.75" customHeight="1">
      <c r="A60" s="92" t="s">
        <v>406</v>
      </c>
      <c r="B60" s="592"/>
      <c r="C60" s="833"/>
      <c r="D60" s="582"/>
      <c r="E60" s="196" t="s">
        <v>6</v>
      </c>
      <c r="F60" s="87"/>
      <c r="G60" s="188">
        <v>45340</v>
      </c>
      <c r="H60" s="189">
        <v>101090</v>
      </c>
      <c r="I60" s="188">
        <v>41730</v>
      </c>
      <c r="J60" s="189">
        <v>97480</v>
      </c>
      <c r="K60" s="278" t="s">
        <v>124</v>
      </c>
      <c r="L60" s="295">
        <v>370</v>
      </c>
      <c r="M60" s="296">
        <v>890</v>
      </c>
      <c r="N60" s="297" t="s">
        <v>310</v>
      </c>
      <c r="O60" s="295">
        <v>340</v>
      </c>
      <c r="P60" s="296">
        <v>860</v>
      </c>
      <c r="Q60" s="297" t="s">
        <v>310</v>
      </c>
      <c r="R60" s="282" t="s">
        <v>507</v>
      </c>
      <c r="S60" s="167">
        <v>7490</v>
      </c>
      <c r="T60" s="298">
        <v>70</v>
      </c>
      <c r="U60" s="835"/>
      <c r="V60" s="286"/>
      <c r="W60" s="314"/>
      <c r="X60" s="546"/>
      <c r="Y60" s="315"/>
      <c r="Z60" s="316"/>
      <c r="AA60" s="553"/>
      <c r="AB60" s="314"/>
      <c r="AC60" s="834"/>
      <c r="AD60" s="89"/>
      <c r="AE60" s="89"/>
      <c r="AF60" s="835"/>
      <c r="AG60" s="205"/>
      <c r="AH60" s="836"/>
      <c r="AI60" s="64" t="s">
        <v>316</v>
      </c>
      <c r="AJ60" s="941">
        <v>2300</v>
      </c>
      <c r="AK60" s="942">
        <v>2500</v>
      </c>
      <c r="AL60" s="947">
        <v>1600</v>
      </c>
      <c r="AM60" s="942">
        <v>1600</v>
      </c>
      <c r="AN60" s="837"/>
      <c r="AO60" s="64" t="s">
        <v>317</v>
      </c>
      <c r="AP60" s="197">
        <v>2900</v>
      </c>
      <c r="AQ60" s="193">
        <v>3300</v>
      </c>
      <c r="AR60" s="194">
        <v>2000</v>
      </c>
      <c r="AS60" s="195">
        <v>2000</v>
      </c>
      <c r="AT60" s="586"/>
      <c r="AU60" s="203"/>
      <c r="AV60" s="586"/>
      <c r="AW60" s="827"/>
      <c r="AX60" s="546"/>
      <c r="AY60" s="830"/>
      <c r="AZ60" s="586"/>
      <c r="BA60" s="203"/>
      <c r="BB60" s="586"/>
      <c r="BC60" s="821"/>
      <c r="BD60" s="586"/>
      <c r="BE60" s="302">
        <v>900</v>
      </c>
      <c r="BF60" s="586"/>
      <c r="BG60" s="302">
        <v>3210</v>
      </c>
      <c r="BH60" s="586"/>
      <c r="BI60" s="302">
        <v>2060</v>
      </c>
      <c r="BJ60" s="586"/>
      <c r="BK60" s="827"/>
      <c r="BL60" s="546"/>
      <c r="BM60" s="830"/>
      <c r="BN60" s="586"/>
      <c r="BO60" s="821"/>
      <c r="BP60" s="185"/>
      <c r="BQ60" s="185"/>
      <c r="BR60" s="58"/>
      <c r="BS60" s="72"/>
      <c r="BT60" s="72"/>
      <c r="BU60" s="72"/>
      <c r="BV60" s="72"/>
      <c r="BW60" s="72"/>
      <c r="BX60" s="72"/>
      <c r="BY60" s="72"/>
      <c r="BZ60" s="72"/>
      <c r="CA60" s="72"/>
      <c r="CB60" s="72"/>
      <c r="CC60" s="72"/>
      <c r="CD60" s="72"/>
      <c r="CE60" s="72"/>
    </row>
    <row r="61" spans="1:83" s="92" customFormat="1" ht="12.75" customHeight="1">
      <c r="A61" s="92" t="s">
        <v>407</v>
      </c>
      <c r="B61" s="592"/>
      <c r="C61" s="833"/>
      <c r="D61" s="822" t="s">
        <v>319</v>
      </c>
      <c r="E61" s="196" t="s">
        <v>320</v>
      </c>
      <c r="F61" s="87"/>
      <c r="G61" s="188">
        <v>101090</v>
      </c>
      <c r="H61" s="189">
        <v>176010</v>
      </c>
      <c r="I61" s="188">
        <v>97480</v>
      </c>
      <c r="J61" s="189">
        <v>172400</v>
      </c>
      <c r="K61" s="278" t="s">
        <v>124</v>
      </c>
      <c r="L61" s="295">
        <v>890</v>
      </c>
      <c r="M61" s="296">
        <v>1640</v>
      </c>
      <c r="N61" s="297" t="s">
        <v>310</v>
      </c>
      <c r="O61" s="295">
        <v>860</v>
      </c>
      <c r="P61" s="296">
        <v>1610</v>
      </c>
      <c r="Q61" s="297" t="s">
        <v>310</v>
      </c>
      <c r="R61" s="90"/>
      <c r="S61" s="157"/>
      <c r="T61" s="303"/>
      <c r="U61" s="835"/>
      <c r="V61" s="286"/>
      <c r="W61" s="299" t="s">
        <v>408</v>
      </c>
      <c r="X61" s="546"/>
      <c r="Y61" s="300" t="s">
        <v>408</v>
      </c>
      <c r="Z61" s="313"/>
      <c r="AA61" s="553"/>
      <c r="AB61" s="299"/>
      <c r="AC61" s="834"/>
      <c r="AD61" s="89"/>
      <c r="AE61" s="89"/>
      <c r="AF61" s="835"/>
      <c r="AG61" s="205"/>
      <c r="AH61" s="836"/>
      <c r="AI61" s="64" t="s">
        <v>321</v>
      </c>
      <c r="AJ61" s="941">
        <v>2100</v>
      </c>
      <c r="AK61" s="942">
        <v>2300</v>
      </c>
      <c r="AL61" s="947">
        <v>1500</v>
      </c>
      <c r="AM61" s="942">
        <v>1500</v>
      </c>
      <c r="AN61" s="837"/>
      <c r="AO61" s="64" t="s">
        <v>322</v>
      </c>
      <c r="AP61" s="197">
        <v>2500</v>
      </c>
      <c r="AQ61" s="193">
        <v>2800</v>
      </c>
      <c r="AR61" s="194">
        <v>1800</v>
      </c>
      <c r="AS61" s="195">
        <v>1800</v>
      </c>
      <c r="AT61" s="586"/>
      <c r="AU61" s="288" t="s">
        <v>151</v>
      </c>
      <c r="AV61" s="586"/>
      <c r="AW61" s="827"/>
      <c r="AX61" s="546"/>
      <c r="AY61" s="830"/>
      <c r="AZ61" s="586"/>
      <c r="BA61" s="288"/>
      <c r="BB61" s="586"/>
      <c r="BC61" s="824">
        <v>0.06</v>
      </c>
      <c r="BD61" s="586"/>
      <c r="BE61" s="305">
        <v>9</v>
      </c>
      <c r="BF61" s="586"/>
      <c r="BG61" s="305">
        <v>30</v>
      </c>
      <c r="BH61" s="586"/>
      <c r="BI61" s="305">
        <v>20</v>
      </c>
      <c r="BJ61" s="586"/>
      <c r="BK61" s="827"/>
      <c r="BL61" s="546"/>
      <c r="BM61" s="830"/>
      <c r="BN61" s="586"/>
      <c r="BO61" s="824">
        <v>0.98</v>
      </c>
      <c r="BP61" s="185"/>
      <c r="BQ61" s="185"/>
      <c r="BR61" s="58"/>
      <c r="BS61" s="72"/>
      <c r="BT61" s="72"/>
      <c r="BU61" s="72"/>
      <c r="BV61" s="72"/>
      <c r="BW61" s="72"/>
      <c r="BX61" s="72"/>
      <c r="BY61" s="72"/>
      <c r="BZ61" s="72"/>
      <c r="CA61" s="72"/>
      <c r="CB61" s="72"/>
      <c r="CC61" s="72"/>
      <c r="CD61" s="72"/>
      <c r="CE61" s="72"/>
    </row>
    <row r="62" spans="1:83" s="92" customFormat="1" ht="12.75" customHeight="1">
      <c r="A62" s="92" t="s">
        <v>409</v>
      </c>
      <c r="B62" s="592"/>
      <c r="C62" s="833"/>
      <c r="D62" s="823"/>
      <c r="E62" s="91" t="s">
        <v>11</v>
      </c>
      <c r="F62" s="87"/>
      <c r="G62" s="165">
        <v>176010</v>
      </c>
      <c r="H62" s="166"/>
      <c r="I62" s="165">
        <v>172400</v>
      </c>
      <c r="J62" s="166"/>
      <c r="K62" s="278" t="s">
        <v>124</v>
      </c>
      <c r="L62" s="167">
        <v>1640</v>
      </c>
      <c r="M62" s="168"/>
      <c r="N62" s="169" t="s">
        <v>310</v>
      </c>
      <c r="O62" s="167">
        <v>1610</v>
      </c>
      <c r="P62" s="168"/>
      <c r="Q62" s="169" t="s">
        <v>310</v>
      </c>
      <c r="R62" s="90"/>
      <c r="S62" s="157"/>
      <c r="T62" s="306"/>
      <c r="U62" s="835"/>
      <c r="V62" s="286"/>
      <c r="W62" s="299">
        <v>721300</v>
      </c>
      <c r="X62" s="546"/>
      <c r="Y62" s="300">
        <v>7210</v>
      </c>
      <c r="Z62" s="293"/>
      <c r="AA62" s="553"/>
      <c r="AB62" s="300"/>
      <c r="AC62" s="834"/>
      <c r="AD62" s="89"/>
      <c r="AE62" s="89"/>
      <c r="AF62" s="835"/>
      <c r="AG62" s="205"/>
      <c r="AH62" s="836"/>
      <c r="AI62" s="279" t="s">
        <v>324</v>
      </c>
      <c r="AJ62" s="944">
        <v>2000</v>
      </c>
      <c r="AK62" s="945">
        <v>2200</v>
      </c>
      <c r="AL62" s="946">
        <v>1400</v>
      </c>
      <c r="AM62" s="945">
        <v>1400</v>
      </c>
      <c r="AN62" s="837"/>
      <c r="AO62" s="279" t="s">
        <v>325</v>
      </c>
      <c r="AP62" s="199">
        <v>2300</v>
      </c>
      <c r="AQ62" s="200">
        <v>2500</v>
      </c>
      <c r="AR62" s="201">
        <v>1600</v>
      </c>
      <c r="AS62" s="202">
        <v>1600</v>
      </c>
      <c r="AT62" s="586"/>
      <c r="AU62" s="288">
        <v>2400</v>
      </c>
      <c r="AV62" s="586"/>
      <c r="AW62" s="828"/>
      <c r="AX62" s="546"/>
      <c r="AY62" s="831"/>
      <c r="AZ62" s="586"/>
      <c r="BA62" s="288"/>
      <c r="BB62" s="586"/>
      <c r="BC62" s="825"/>
      <c r="BD62" s="586"/>
      <c r="BE62" s="308"/>
      <c r="BF62" s="586"/>
      <c r="BG62" s="309" t="s">
        <v>511</v>
      </c>
      <c r="BH62" s="586"/>
      <c r="BI62" s="309" t="s">
        <v>511</v>
      </c>
      <c r="BJ62" s="586"/>
      <c r="BK62" s="828"/>
      <c r="BL62" s="546"/>
      <c r="BM62" s="831"/>
      <c r="BN62" s="586"/>
      <c r="BO62" s="824"/>
      <c r="BP62" s="185"/>
      <c r="BQ62" s="185"/>
      <c r="BR62" s="58"/>
      <c r="BS62" s="72"/>
      <c r="BT62" s="72"/>
      <c r="BU62" s="72"/>
      <c r="BV62" s="72"/>
      <c r="BW62" s="72"/>
      <c r="BX62" s="72"/>
      <c r="BY62" s="72"/>
      <c r="BZ62" s="72"/>
      <c r="CA62" s="72"/>
      <c r="CB62" s="72"/>
      <c r="CC62" s="72"/>
      <c r="CD62" s="72"/>
      <c r="CE62" s="72"/>
    </row>
    <row r="63" spans="1:83" s="146" customFormat="1" ht="12.75" customHeight="1">
      <c r="A63" s="146" t="s">
        <v>410</v>
      </c>
      <c r="B63" s="592"/>
      <c r="C63" s="839" t="s">
        <v>411</v>
      </c>
      <c r="D63" s="571" t="s">
        <v>308</v>
      </c>
      <c r="E63" s="148" t="s">
        <v>25</v>
      </c>
      <c r="F63" s="149"/>
      <c r="G63" s="150">
        <v>36790</v>
      </c>
      <c r="H63" s="151">
        <v>44280</v>
      </c>
      <c r="I63" s="150">
        <v>33420</v>
      </c>
      <c r="J63" s="151">
        <v>40910</v>
      </c>
      <c r="K63" s="278" t="s">
        <v>124</v>
      </c>
      <c r="L63" s="152">
        <v>290</v>
      </c>
      <c r="M63" s="153">
        <v>360</v>
      </c>
      <c r="N63" s="154" t="s">
        <v>310</v>
      </c>
      <c r="O63" s="152">
        <v>260</v>
      </c>
      <c r="P63" s="153">
        <v>330</v>
      </c>
      <c r="Q63" s="154" t="s">
        <v>310</v>
      </c>
      <c r="R63" s="282" t="s">
        <v>507</v>
      </c>
      <c r="S63" s="155">
        <v>7490</v>
      </c>
      <c r="T63" s="290">
        <v>70</v>
      </c>
      <c r="U63" s="835"/>
      <c r="V63" s="286"/>
      <c r="W63" s="314"/>
      <c r="X63" s="546"/>
      <c r="Y63" s="300"/>
      <c r="Z63" s="293"/>
      <c r="AA63" s="553"/>
      <c r="AB63" s="300"/>
      <c r="AC63" s="834"/>
      <c r="AD63" s="89"/>
      <c r="AE63" s="89"/>
      <c r="AF63" s="835"/>
      <c r="AG63" s="205"/>
      <c r="AH63" s="836" t="s">
        <v>507</v>
      </c>
      <c r="AI63" s="190" t="s">
        <v>311</v>
      </c>
      <c r="AJ63" s="938">
        <v>2200</v>
      </c>
      <c r="AK63" s="939">
        <v>2400</v>
      </c>
      <c r="AL63" s="947">
        <v>1500</v>
      </c>
      <c r="AM63" s="942">
        <v>1500</v>
      </c>
      <c r="AN63" s="837" t="s">
        <v>507</v>
      </c>
      <c r="AO63" s="190" t="s">
        <v>312</v>
      </c>
      <c r="AP63" s="191">
        <v>5100</v>
      </c>
      <c r="AQ63" s="192">
        <v>5700</v>
      </c>
      <c r="AR63" s="194">
        <v>3500</v>
      </c>
      <c r="AS63" s="195">
        <v>3500</v>
      </c>
      <c r="AT63" s="586"/>
      <c r="AU63" s="288"/>
      <c r="AV63" s="586" t="s">
        <v>507</v>
      </c>
      <c r="AW63" s="826">
        <v>1460</v>
      </c>
      <c r="AX63" s="546" t="s">
        <v>507</v>
      </c>
      <c r="AY63" s="829">
        <v>10</v>
      </c>
      <c r="AZ63" s="586"/>
      <c r="BA63" s="288"/>
      <c r="BB63" s="586" t="s">
        <v>509</v>
      </c>
      <c r="BC63" s="820" t="s">
        <v>313</v>
      </c>
      <c r="BD63" s="586" t="s">
        <v>509</v>
      </c>
      <c r="BE63" s="161"/>
      <c r="BF63" s="586" t="s">
        <v>509</v>
      </c>
      <c r="BG63" s="161"/>
      <c r="BH63" s="586" t="s">
        <v>509</v>
      </c>
      <c r="BI63" s="161"/>
      <c r="BJ63" s="586" t="s">
        <v>507</v>
      </c>
      <c r="BK63" s="826">
        <v>1740</v>
      </c>
      <c r="BL63" s="546" t="s">
        <v>118</v>
      </c>
      <c r="BM63" s="829">
        <v>10</v>
      </c>
      <c r="BN63" s="586"/>
      <c r="BO63" s="820" t="s">
        <v>314</v>
      </c>
      <c r="BP63" s="186"/>
      <c r="BQ63" s="186"/>
      <c r="BR63" s="175"/>
      <c r="BS63" s="163"/>
      <c r="BT63" s="163"/>
      <c r="BU63" s="163"/>
      <c r="BV63" s="163"/>
      <c r="BW63" s="163"/>
      <c r="BX63" s="163"/>
      <c r="BY63" s="163"/>
      <c r="BZ63" s="163"/>
      <c r="CA63" s="163"/>
      <c r="CB63" s="163"/>
      <c r="CC63" s="163"/>
      <c r="CD63" s="163"/>
      <c r="CE63" s="163"/>
    </row>
    <row r="64" spans="1:83" s="146" customFormat="1" ht="12.75" customHeight="1">
      <c r="A64" s="146" t="s">
        <v>412</v>
      </c>
      <c r="B64" s="592"/>
      <c r="C64" s="840"/>
      <c r="D64" s="588"/>
      <c r="E64" s="187" t="s">
        <v>6</v>
      </c>
      <c r="F64" s="149"/>
      <c r="G64" s="188">
        <v>44280</v>
      </c>
      <c r="H64" s="189">
        <v>100030</v>
      </c>
      <c r="I64" s="188">
        <v>40910</v>
      </c>
      <c r="J64" s="189">
        <v>96660</v>
      </c>
      <c r="K64" s="278" t="s">
        <v>124</v>
      </c>
      <c r="L64" s="295">
        <v>360</v>
      </c>
      <c r="M64" s="296">
        <v>880</v>
      </c>
      <c r="N64" s="297" t="s">
        <v>310</v>
      </c>
      <c r="O64" s="295">
        <v>330</v>
      </c>
      <c r="P64" s="296">
        <v>850</v>
      </c>
      <c r="Q64" s="297" t="s">
        <v>310</v>
      </c>
      <c r="R64" s="282" t="s">
        <v>507</v>
      </c>
      <c r="S64" s="167">
        <v>7490</v>
      </c>
      <c r="T64" s="298">
        <v>70</v>
      </c>
      <c r="U64" s="835"/>
      <c r="V64" s="286"/>
      <c r="W64" s="314"/>
      <c r="X64" s="546"/>
      <c r="Y64" s="300"/>
      <c r="Z64" s="293"/>
      <c r="AA64" s="553"/>
      <c r="AB64" s="300"/>
      <c r="AC64" s="834"/>
      <c r="AD64" s="89"/>
      <c r="AE64" s="89"/>
      <c r="AF64" s="835"/>
      <c r="AG64" s="205"/>
      <c r="AH64" s="836"/>
      <c r="AI64" s="64" t="s">
        <v>316</v>
      </c>
      <c r="AJ64" s="941">
        <v>2100</v>
      </c>
      <c r="AK64" s="942">
        <v>2300</v>
      </c>
      <c r="AL64" s="947">
        <v>1500</v>
      </c>
      <c r="AM64" s="942">
        <v>1500</v>
      </c>
      <c r="AN64" s="837"/>
      <c r="AO64" s="64" t="s">
        <v>317</v>
      </c>
      <c r="AP64" s="197">
        <v>2800</v>
      </c>
      <c r="AQ64" s="193">
        <v>3100</v>
      </c>
      <c r="AR64" s="194">
        <v>1900</v>
      </c>
      <c r="AS64" s="195">
        <v>1900</v>
      </c>
      <c r="AT64" s="586"/>
      <c r="AU64" s="288" t="s">
        <v>153</v>
      </c>
      <c r="AV64" s="586"/>
      <c r="AW64" s="827"/>
      <c r="AX64" s="546"/>
      <c r="AY64" s="830"/>
      <c r="AZ64" s="586"/>
      <c r="BA64" s="288"/>
      <c r="BB64" s="586"/>
      <c r="BC64" s="821"/>
      <c r="BD64" s="586"/>
      <c r="BE64" s="302">
        <v>840</v>
      </c>
      <c r="BF64" s="586"/>
      <c r="BG64" s="302">
        <v>2990</v>
      </c>
      <c r="BH64" s="586"/>
      <c r="BI64" s="302">
        <v>1920</v>
      </c>
      <c r="BJ64" s="586"/>
      <c r="BK64" s="827"/>
      <c r="BL64" s="546"/>
      <c r="BM64" s="830"/>
      <c r="BN64" s="586"/>
      <c r="BO64" s="821"/>
      <c r="BP64" s="186"/>
      <c r="BQ64" s="186"/>
      <c r="BR64" s="175"/>
      <c r="BS64" s="163"/>
      <c r="BT64" s="163"/>
      <c r="BU64" s="163"/>
      <c r="BV64" s="163"/>
      <c r="BW64" s="163"/>
      <c r="BX64" s="163"/>
      <c r="BY64" s="163"/>
      <c r="BZ64" s="163"/>
      <c r="CA64" s="163"/>
      <c r="CB64" s="163"/>
      <c r="CC64" s="163"/>
      <c r="CD64" s="163"/>
      <c r="CE64" s="163"/>
    </row>
    <row r="65" spans="1:83" s="146" customFormat="1" ht="12.75" customHeight="1">
      <c r="A65" s="146" t="s">
        <v>413</v>
      </c>
      <c r="B65" s="592"/>
      <c r="C65" s="840"/>
      <c r="D65" s="841" t="s">
        <v>319</v>
      </c>
      <c r="E65" s="187" t="s">
        <v>320</v>
      </c>
      <c r="F65" s="149"/>
      <c r="G65" s="188">
        <v>100030</v>
      </c>
      <c r="H65" s="189">
        <v>174950</v>
      </c>
      <c r="I65" s="188">
        <v>96660</v>
      </c>
      <c r="J65" s="189">
        <v>171580</v>
      </c>
      <c r="K65" s="278" t="s">
        <v>124</v>
      </c>
      <c r="L65" s="295">
        <v>880</v>
      </c>
      <c r="M65" s="296">
        <v>1630</v>
      </c>
      <c r="N65" s="297" t="s">
        <v>310</v>
      </c>
      <c r="O65" s="295">
        <v>850</v>
      </c>
      <c r="P65" s="296">
        <v>1600</v>
      </c>
      <c r="Q65" s="297" t="s">
        <v>310</v>
      </c>
      <c r="R65" s="90"/>
      <c r="S65" s="157"/>
      <c r="T65" s="303"/>
      <c r="U65" s="835"/>
      <c r="V65" s="286"/>
      <c r="W65" s="314"/>
      <c r="X65" s="546"/>
      <c r="Y65" s="300"/>
      <c r="Z65" s="293"/>
      <c r="AA65" s="553"/>
      <c r="AB65" s="300"/>
      <c r="AC65" s="834"/>
      <c r="AD65" s="89"/>
      <c r="AE65" s="89"/>
      <c r="AF65" s="835"/>
      <c r="AG65" s="205"/>
      <c r="AH65" s="836"/>
      <c r="AI65" s="64" t="s">
        <v>321</v>
      </c>
      <c r="AJ65" s="941">
        <v>2000</v>
      </c>
      <c r="AK65" s="942">
        <v>2200</v>
      </c>
      <c r="AL65" s="947">
        <v>1400</v>
      </c>
      <c r="AM65" s="942">
        <v>1400</v>
      </c>
      <c r="AN65" s="837"/>
      <c r="AO65" s="64" t="s">
        <v>322</v>
      </c>
      <c r="AP65" s="197">
        <v>2400</v>
      </c>
      <c r="AQ65" s="193">
        <v>2700</v>
      </c>
      <c r="AR65" s="194">
        <v>1700</v>
      </c>
      <c r="AS65" s="195">
        <v>1700</v>
      </c>
      <c r="AT65" s="586"/>
      <c r="AU65" s="288">
        <v>2330</v>
      </c>
      <c r="AV65" s="586"/>
      <c r="AW65" s="827"/>
      <c r="AX65" s="546"/>
      <c r="AY65" s="830"/>
      <c r="AZ65" s="586"/>
      <c r="BA65" s="288"/>
      <c r="BB65" s="586"/>
      <c r="BC65" s="824">
        <v>0.06</v>
      </c>
      <c r="BD65" s="586"/>
      <c r="BE65" s="305">
        <v>8</v>
      </c>
      <c r="BF65" s="586"/>
      <c r="BG65" s="305">
        <v>30</v>
      </c>
      <c r="BH65" s="586"/>
      <c r="BI65" s="305">
        <v>10</v>
      </c>
      <c r="BJ65" s="586"/>
      <c r="BK65" s="827"/>
      <c r="BL65" s="546"/>
      <c r="BM65" s="830"/>
      <c r="BN65" s="586"/>
      <c r="BO65" s="824">
        <v>0.98</v>
      </c>
      <c r="BP65" s="186"/>
      <c r="BQ65" s="186"/>
      <c r="BR65" s="175"/>
      <c r="BS65" s="163"/>
      <c r="BT65" s="163"/>
      <c r="BU65" s="163"/>
      <c r="BV65" s="163"/>
      <c r="BW65" s="163"/>
      <c r="BX65" s="163"/>
      <c r="BY65" s="163"/>
      <c r="BZ65" s="163"/>
      <c r="CA65" s="163"/>
      <c r="CB65" s="163"/>
      <c r="CC65" s="163"/>
      <c r="CD65" s="163"/>
      <c r="CE65" s="163"/>
    </row>
    <row r="66" spans="1:83" s="146" customFormat="1" ht="12.75" customHeight="1">
      <c r="A66" s="146" t="s">
        <v>414</v>
      </c>
      <c r="B66" s="592"/>
      <c r="C66" s="840"/>
      <c r="D66" s="842"/>
      <c r="E66" s="164" t="s">
        <v>11</v>
      </c>
      <c r="F66" s="149"/>
      <c r="G66" s="165">
        <v>174950</v>
      </c>
      <c r="H66" s="166"/>
      <c r="I66" s="165">
        <v>171580</v>
      </c>
      <c r="J66" s="166"/>
      <c r="K66" s="278" t="s">
        <v>124</v>
      </c>
      <c r="L66" s="167">
        <v>1630</v>
      </c>
      <c r="M66" s="168"/>
      <c r="N66" s="169" t="s">
        <v>310</v>
      </c>
      <c r="O66" s="167">
        <v>1600</v>
      </c>
      <c r="P66" s="168"/>
      <c r="Q66" s="169" t="s">
        <v>310</v>
      </c>
      <c r="R66" s="90"/>
      <c r="S66" s="157"/>
      <c r="T66" s="306"/>
      <c r="U66" s="835"/>
      <c r="V66" s="286"/>
      <c r="W66" s="314"/>
      <c r="X66" s="546"/>
      <c r="Y66" s="300"/>
      <c r="Z66" s="293"/>
      <c r="AA66" s="553"/>
      <c r="AB66" s="300"/>
      <c r="AC66" s="834"/>
      <c r="AD66" s="89"/>
      <c r="AE66" s="89"/>
      <c r="AF66" s="835"/>
      <c r="AG66" s="205"/>
      <c r="AH66" s="836"/>
      <c r="AI66" s="279" t="s">
        <v>324</v>
      </c>
      <c r="AJ66" s="944">
        <v>1900</v>
      </c>
      <c r="AK66" s="945">
        <v>2100</v>
      </c>
      <c r="AL66" s="946">
        <v>1300</v>
      </c>
      <c r="AM66" s="945">
        <v>1300</v>
      </c>
      <c r="AN66" s="837"/>
      <c r="AO66" s="279" t="s">
        <v>325</v>
      </c>
      <c r="AP66" s="199">
        <v>2200</v>
      </c>
      <c r="AQ66" s="200">
        <v>2400</v>
      </c>
      <c r="AR66" s="201">
        <v>1500</v>
      </c>
      <c r="AS66" s="202">
        <v>1500</v>
      </c>
      <c r="AT66" s="586"/>
      <c r="AU66" s="288"/>
      <c r="AV66" s="586"/>
      <c r="AW66" s="828"/>
      <c r="AX66" s="546"/>
      <c r="AY66" s="831"/>
      <c r="AZ66" s="586"/>
      <c r="BA66" s="288"/>
      <c r="BB66" s="586"/>
      <c r="BC66" s="825"/>
      <c r="BD66" s="586"/>
      <c r="BE66" s="308"/>
      <c r="BF66" s="586"/>
      <c r="BG66" s="309" t="s">
        <v>511</v>
      </c>
      <c r="BH66" s="586"/>
      <c r="BI66" s="309" t="s">
        <v>511</v>
      </c>
      <c r="BJ66" s="586"/>
      <c r="BK66" s="828"/>
      <c r="BL66" s="546"/>
      <c r="BM66" s="831"/>
      <c r="BN66" s="586"/>
      <c r="BO66" s="824"/>
      <c r="BP66" s="186"/>
      <c r="BQ66" s="186"/>
      <c r="BR66" s="175"/>
      <c r="BS66" s="163"/>
      <c r="BT66" s="163"/>
      <c r="BU66" s="163"/>
      <c r="BV66" s="163"/>
      <c r="BW66" s="163"/>
      <c r="BX66" s="163"/>
      <c r="BY66" s="163"/>
      <c r="BZ66" s="163"/>
      <c r="CA66" s="163"/>
      <c r="CB66" s="163"/>
      <c r="CC66" s="163"/>
      <c r="CD66" s="163"/>
      <c r="CE66" s="163"/>
    </row>
    <row r="67" spans="1:83" s="92" customFormat="1" ht="12.75" customHeight="1">
      <c r="A67" s="92" t="s">
        <v>415</v>
      </c>
      <c r="B67" s="592"/>
      <c r="C67" s="832" t="s">
        <v>416</v>
      </c>
      <c r="D67" s="581" t="s">
        <v>308</v>
      </c>
      <c r="E67" s="86" t="s">
        <v>25</v>
      </c>
      <c r="F67" s="87"/>
      <c r="G67" s="150">
        <v>36730</v>
      </c>
      <c r="H67" s="151">
        <v>44220</v>
      </c>
      <c r="I67" s="150">
        <v>33570</v>
      </c>
      <c r="J67" s="151">
        <v>41060</v>
      </c>
      <c r="K67" s="278" t="s">
        <v>309</v>
      </c>
      <c r="L67" s="152">
        <v>290</v>
      </c>
      <c r="M67" s="153">
        <v>360</v>
      </c>
      <c r="N67" s="154" t="s">
        <v>310</v>
      </c>
      <c r="O67" s="152">
        <v>260</v>
      </c>
      <c r="P67" s="153">
        <v>330</v>
      </c>
      <c r="Q67" s="154" t="s">
        <v>310</v>
      </c>
      <c r="R67" s="282" t="s">
        <v>507</v>
      </c>
      <c r="S67" s="155">
        <v>7490</v>
      </c>
      <c r="T67" s="290">
        <v>70</v>
      </c>
      <c r="U67" s="835"/>
      <c r="V67" s="286"/>
      <c r="W67" s="314"/>
      <c r="X67" s="546"/>
      <c r="Y67" s="300"/>
      <c r="Z67" s="293"/>
      <c r="AA67" s="553"/>
      <c r="AB67" s="300"/>
      <c r="AC67" s="834"/>
      <c r="AD67" s="89"/>
      <c r="AE67" s="89"/>
      <c r="AF67" s="835"/>
      <c r="AG67" s="205"/>
      <c r="AH67" s="836" t="s">
        <v>507</v>
      </c>
      <c r="AI67" s="190" t="s">
        <v>311</v>
      </c>
      <c r="AJ67" s="938">
        <v>2100</v>
      </c>
      <c r="AK67" s="939">
        <v>2300</v>
      </c>
      <c r="AL67" s="947">
        <v>1400</v>
      </c>
      <c r="AM67" s="942">
        <v>1400</v>
      </c>
      <c r="AN67" s="837" t="s">
        <v>507</v>
      </c>
      <c r="AO67" s="190" t="s">
        <v>312</v>
      </c>
      <c r="AP67" s="191">
        <v>4600</v>
      </c>
      <c r="AQ67" s="192">
        <v>5200</v>
      </c>
      <c r="AR67" s="194">
        <v>3200</v>
      </c>
      <c r="AS67" s="195">
        <v>3200</v>
      </c>
      <c r="AT67" s="586"/>
      <c r="AU67" s="288" t="s">
        <v>155</v>
      </c>
      <c r="AV67" s="586" t="s">
        <v>507</v>
      </c>
      <c r="AW67" s="826">
        <v>1370</v>
      </c>
      <c r="AX67" s="546" t="s">
        <v>507</v>
      </c>
      <c r="AY67" s="829">
        <v>20</v>
      </c>
      <c r="AZ67" s="586"/>
      <c r="BA67" s="288"/>
      <c r="BB67" s="586" t="s">
        <v>509</v>
      </c>
      <c r="BC67" s="820" t="s">
        <v>313</v>
      </c>
      <c r="BD67" s="586" t="s">
        <v>509</v>
      </c>
      <c r="BE67" s="161"/>
      <c r="BF67" s="586" t="s">
        <v>509</v>
      </c>
      <c r="BG67" s="161"/>
      <c r="BH67" s="586" t="s">
        <v>509</v>
      </c>
      <c r="BI67" s="161"/>
      <c r="BJ67" s="586" t="s">
        <v>507</v>
      </c>
      <c r="BK67" s="826">
        <v>1630</v>
      </c>
      <c r="BL67" s="546" t="s">
        <v>118</v>
      </c>
      <c r="BM67" s="829">
        <v>10</v>
      </c>
      <c r="BN67" s="586"/>
      <c r="BO67" s="820" t="s">
        <v>314</v>
      </c>
      <c r="BP67" s="185"/>
      <c r="BQ67" s="185"/>
      <c r="BR67" s="58"/>
      <c r="BS67" s="72"/>
      <c r="BT67" s="72"/>
      <c r="BU67" s="72"/>
      <c r="BV67" s="72"/>
      <c r="BW67" s="72"/>
      <c r="BX67" s="72"/>
      <c r="BY67" s="72"/>
      <c r="BZ67" s="72"/>
      <c r="CA67" s="72"/>
      <c r="CB67" s="72"/>
      <c r="CC67" s="72"/>
      <c r="CD67" s="72"/>
      <c r="CE67" s="72"/>
    </row>
    <row r="68" spans="1:83" s="92" customFormat="1" ht="12.75" customHeight="1">
      <c r="A68" s="92" t="s">
        <v>417</v>
      </c>
      <c r="B68" s="592"/>
      <c r="C68" s="833"/>
      <c r="D68" s="582"/>
      <c r="E68" s="196" t="s">
        <v>6</v>
      </c>
      <c r="F68" s="87"/>
      <c r="G68" s="188">
        <v>44220</v>
      </c>
      <c r="H68" s="189">
        <v>99970</v>
      </c>
      <c r="I68" s="188">
        <v>41060</v>
      </c>
      <c r="J68" s="189">
        <v>96810</v>
      </c>
      <c r="K68" s="278" t="s">
        <v>124</v>
      </c>
      <c r="L68" s="295">
        <v>360</v>
      </c>
      <c r="M68" s="296">
        <v>880</v>
      </c>
      <c r="N68" s="297" t="s">
        <v>310</v>
      </c>
      <c r="O68" s="295">
        <v>330</v>
      </c>
      <c r="P68" s="296">
        <v>850</v>
      </c>
      <c r="Q68" s="297" t="s">
        <v>310</v>
      </c>
      <c r="R68" s="282" t="s">
        <v>507</v>
      </c>
      <c r="S68" s="167">
        <v>7490</v>
      </c>
      <c r="T68" s="298">
        <v>70</v>
      </c>
      <c r="U68" s="835"/>
      <c r="V68" s="286"/>
      <c r="W68" s="314"/>
      <c r="X68" s="546"/>
      <c r="Y68" s="300"/>
      <c r="Z68" s="293"/>
      <c r="AA68" s="553"/>
      <c r="AB68" s="300"/>
      <c r="AC68" s="834"/>
      <c r="AD68" s="89"/>
      <c r="AE68" s="89"/>
      <c r="AF68" s="835"/>
      <c r="AG68" s="205"/>
      <c r="AH68" s="836"/>
      <c r="AI68" s="64" t="s">
        <v>316</v>
      </c>
      <c r="AJ68" s="941">
        <v>2000</v>
      </c>
      <c r="AK68" s="942">
        <v>2200</v>
      </c>
      <c r="AL68" s="947">
        <v>1400</v>
      </c>
      <c r="AM68" s="942">
        <v>1400</v>
      </c>
      <c r="AN68" s="837"/>
      <c r="AO68" s="64" t="s">
        <v>317</v>
      </c>
      <c r="AP68" s="197">
        <v>2500</v>
      </c>
      <c r="AQ68" s="193">
        <v>2800</v>
      </c>
      <c r="AR68" s="194">
        <v>1800</v>
      </c>
      <c r="AS68" s="195">
        <v>1800</v>
      </c>
      <c r="AT68" s="586"/>
      <c r="AU68" s="288">
        <v>2120</v>
      </c>
      <c r="AV68" s="586"/>
      <c r="AW68" s="827"/>
      <c r="AX68" s="546"/>
      <c r="AY68" s="830"/>
      <c r="AZ68" s="586"/>
      <c r="BA68" s="288"/>
      <c r="BB68" s="586"/>
      <c r="BC68" s="821"/>
      <c r="BD68" s="586"/>
      <c r="BE68" s="302">
        <v>790</v>
      </c>
      <c r="BF68" s="586"/>
      <c r="BG68" s="302">
        <v>2810</v>
      </c>
      <c r="BH68" s="586"/>
      <c r="BI68" s="302">
        <v>1800</v>
      </c>
      <c r="BJ68" s="586"/>
      <c r="BK68" s="827"/>
      <c r="BL68" s="546"/>
      <c r="BM68" s="830"/>
      <c r="BN68" s="586"/>
      <c r="BO68" s="821"/>
      <c r="BP68" s="185"/>
      <c r="BQ68" s="185"/>
      <c r="BR68" s="58"/>
      <c r="BS68" s="72"/>
      <c r="BT68" s="72"/>
      <c r="BU68" s="72"/>
      <c r="BV68" s="72"/>
      <c r="BW68" s="72"/>
      <c r="BX68" s="72"/>
      <c r="BY68" s="72"/>
      <c r="BZ68" s="72"/>
      <c r="CA68" s="72"/>
      <c r="CB68" s="72"/>
      <c r="CC68" s="72"/>
      <c r="CD68" s="72"/>
      <c r="CE68" s="72"/>
    </row>
    <row r="69" spans="1:83" s="92" customFormat="1" ht="12.75" customHeight="1">
      <c r="A69" s="92" t="s">
        <v>418</v>
      </c>
      <c r="B69" s="592"/>
      <c r="C69" s="833"/>
      <c r="D69" s="822" t="s">
        <v>319</v>
      </c>
      <c r="E69" s="196" t="s">
        <v>320</v>
      </c>
      <c r="F69" s="87"/>
      <c r="G69" s="188">
        <v>99970</v>
      </c>
      <c r="H69" s="189">
        <v>174890</v>
      </c>
      <c r="I69" s="188">
        <v>96810</v>
      </c>
      <c r="J69" s="189">
        <v>171730</v>
      </c>
      <c r="K69" s="278" t="s">
        <v>309</v>
      </c>
      <c r="L69" s="295">
        <v>880</v>
      </c>
      <c r="M69" s="296">
        <v>1630</v>
      </c>
      <c r="N69" s="297" t="s">
        <v>310</v>
      </c>
      <c r="O69" s="295">
        <v>850</v>
      </c>
      <c r="P69" s="296">
        <v>1600</v>
      </c>
      <c r="Q69" s="297" t="s">
        <v>310</v>
      </c>
      <c r="R69" s="90"/>
      <c r="S69" s="157"/>
      <c r="T69" s="303"/>
      <c r="U69" s="835"/>
      <c r="V69" s="286"/>
      <c r="W69" s="299"/>
      <c r="X69" s="546"/>
      <c r="Y69" s="300"/>
      <c r="Z69" s="293"/>
      <c r="AA69" s="553"/>
      <c r="AB69" s="300"/>
      <c r="AC69" s="834"/>
      <c r="AD69" s="89"/>
      <c r="AE69" s="89"/>
      <c r="AF69" s="835"/>
      <c r="AG69" s="205"/>
      <c r="AH69" s="836"/>
      <c r="AI69" s="64" t="s">
        <v>321</v>
      </c>
      <c r="AJ69" s="941">
        <v>1900</v>
      </c>
      <c r="AK69" s="942">
        <v>2000</v>
      </c>
      <c r="AL69" s="947">
        <v>1300</v>
      </c>
      <c r="AM69" s="942">
        <v>1300</v>
      </c>
      <c r="AN69" s="837"/>
      <c r="AO69" s="64" t="s">
        <v>322</v>
      </c>
      <c r="AP69" s="197">
        <v>2200</v>
      </c>
      <c r="AQ69" s="193">
        <v>2500</v>
      </c>
      <c r="AR69" s="194">
        <v>1500</v>
      </c>
      <c r="AS69" s="195">
        <v>1500</v>
      </c>
      <c r="AT69" s="586"/>
      <c r="AU69" s="288"/>
      <c r="AV69" s="586"/>
      <c r="AW69" s="827"/>
      <c r="AX69" s="546"/>
      <c r="AY69" s="830"/>
      <c r="AZ69" s="586"/>
      <c r="BA69" s="288"/>
      <c r="BB69" s="586"/>
      <c r="BC69" s="824">
        <v>7.0000000000000007E-2</v>
      </c>
      <c r="BD69" s="586"/>
      <c r="BE69" s="305">
        <v>8</v>
      </c>
      <c r="BF69" s="586"/>
      <c r="BG69" s="305">
        <v>20</v>
      </c>
      <c r="BH69" s="586"/>
      <c r="BI69" s="305">
        <v>10</v>
      </c>
      <c r="BJ69" s="586"/>
      <c r="BK69" s="827"/>
      <c r="BL69" s="546"/>
      <c r="BM69" s="830"/>
      <c r="BN69" s="586"/>
      <c r="BO69" s="824">
        <v>0.98</v>
      </c>
      <c r="BP69" s="185"/>
      <c r="BQ69" s="185"/>
      <c r="BR69" s="58"/>
      <c r="BS69" s="72"/>
      <c r="BT69" s="72"/>
      <c r="BU69" s="72"/>
      <c r="BV69" s="72"/>
      <c r="BW69" s="72"/>
      <c r="BX69" s="72"/>
      <c r="BY69" s="72"/>
      <c r="BZ69" s="72"/>
      <c r="CA69" s="72"/>
      <c r="CB69" s="72"/>
      <c r="CC69" s="72"/>
      <c r="CD69" s="72"/>
      <c r="CE69" s="72"/>
    </row>
    <row r="70" spans="1:83" s="92" customFormat="1" ht="12.75" customHeight="1">
      <c r="A70" s="92" t="s">
        <v>419</v>
      </c>
      <c r="B70" s="592"/>
      <c r="C70" s="833"/>
      <c r="D70" s="823"/>
      <c r="E70" s="91" t="s">
        <v>11</v>
      </c>
      <c r="F70" s="87"/>
      <c r="G70" s="165">
        <v>174890</v>
      </c>
      <c r="H70" s="166"/>
      <c r="I70" s="165">
        <v>171730</v>
      </c>
      <c r="J70" s="166"/>
      <c r="K70" s="278" t="s">
        <v>124</v>
      </c>
      <c r="L70" s="167">
        <v>1630</v>
      </c>
      <c r="M70" s="168"/>
      <c r="N70" s="169" t="s">
        <v>310</v>
      </c>
      <c r="O70" s="167">
        <v>1600</v>
      </c>
      <c r="P70" s="168"/>
      <c r="Q70" s="169" t="s">
        <v>310</v>
      </c>
      <c r="R70" s="90"/>
      <c r="S70" s="157"/>
      <c r="T70" s="306"/>
      <c r="U70" s="835"/>
      <c r="V70" s="286"/>
      <c r="W70" s="299"/>
      <c r="X70" s="546"/>
      <c r="Y70" s="300"/>
      <c r="Z70" s="293"/>
      <c r="AA70" s="553"/>
      <c r="AB70" s="300"/>
      <c r="AC70" s="834"/>
      <c r="AD70" s="89"/>
      <c r="AE70" s="89"/>
      <c r="AF70" s="835"/>
      <c r="AG70" s="205"/>
      <c r="AH70" s="836"/>
      <c r="AI70" s="279" t="s">
        <v>324</v>
      </c>
      <c r="AJ70" s="944">
        <v>1800</v>
      </c>
      <c r="AK70" s="945">
        <v>2000</v>
      </c>
      <c r="AL70" s="946">
        <v>1200</v>
      </c>
      <c r="AM70" s="945">
        <v>1200</v>
      </c>
      <c r="AN70" s="837"/>
      <c r="AO70" s="279" t="s">
        <v>325</v>
      </c>
      <c r="AP70" s="199">
        <v>2000</v>
      </c>
      <c r="AQ70" s="200">
        <v>2200</v>
      </c>
      <c r="AR70" s="201">
        <v>1400</v>
      </c>
      <c r="AS70" s="202">
        <v>1400</v>
      </c>
      <c r="AT70" s="586"/>
      <c r="AU70" s="288"/>
      <c r="AV70" s="586"/>
      <c r="AW70" s="828"/>
      <c r="AX70" s="546"/>
      <c r="AY70" s="831"/>
      <c r="AZ70" s="586"/>
      <c r="BA70" s="288"/>
      <c r="BB70" s="586"/>
      <c r="BC70" s="825"/>
      <c r="BD70" s="586"/>
      <c r="BE70" s="308"/>
      <c r="BF70" s="586"/>
      <c r="BG70" s="309" t="s">
        <v>511</v>
      </c>
      <c r="BH70" s="586"/>
      <c r="BI70" s="309" t="s">
        <v>511</v>
      </c>
      <c r="BJ70" s="586"/>
      <c r="BK70" s="828"/>
      <c r="BL70" s="546"/>
      <c r="BM70" s="831"/>
      <c r="BN70" s="586"/>
      <c r="BO70" s="824"/>
      <c r="BP70" s="185"/>
      <c r="BQ70" s="185"/>
      <c r="BR70" s="58"/>
      <c r="BS70" s="72"/>
      <c r="BT70" s="72"/>
      <c r="BU70" s="72"/>
      <c r="BV70" s="72"/>
      <c r="BW70" s="72"/>
      <c r="BX70" s="72"/>
      <c r="BY70" s="72"/>
      <c r="BZ70" s="72"/>
      <c r="CA70" s="72"/>
      <c r="CB70" s="72"/>
      <c r="CC70" s="72"/>
      <c r="CD70" s="72"/>
      <c r="CE70" s="72"/>
    </row>
    <row r="71" spans="1:83" s="146" customFormat="1" ht="12.75" customHeight="1">
      <c r="A71" s="146" t="s">
        <v>420</v>
      </c>
      <c r="B71" s="592"/>
      <c r="C71" s="839" t="s">
        <v>421</v>
      </c>
      <c r="D71" s="571" t="s">
        <v>308</v>
      </c>
      <c r="E71" s="148" t="s">
        <v>25</v>
      </c>
      <c r="F71" s="149"/>
      <c r="G71" s="150">
        <v>35890</v>
      </c>
      <c r="H71" s="151">
        <v>43380</v>
      </c>
      <c r="I71" s="150">
        <v>32910</v>
      </c>
      <c r="J71" s="151">
        <v>40400</v>
      </c>
      <c r="K71" s="278" t="s">
        <v>124</v>
      </c>
      <c r="L71" s="152">
        <v>280</v>
      </c>
      <c r="M71" s="153">
        <v>350</v>
      </c>
      <c r="N71" s="154" t="s">
        <v>310</v>
      </c>
      <c r="O71" s="152">
        <v>260</v>
      </c>
      <c r="P71" s="153">
        <v>330</v>
      </c>
      <c r="Q71" s="154" t="s">
        <v>310</v>
      </c>
      <c r="R71" s="282" t="s">
        <v>507</v>
      </c>
      <c r="S71" s="155">
        <v>7490</v>
      </c>
      <c r="T71" s="290">
        <v>70</v>
      </c>
      <c r="U71" s="835"/>
      <c r="V71" s="286"/>
      <c r="W71" s="299"/>
      <c r="X71" s="546"/>
      <c r="Y71" s="300"/>
      <c r="Z71" s="293"/>
      <c r="AA71" s="553"/>
      <c r="AB71" s="300"/>
      <c r="AC71" s="834"/>
      <c r="AD71" s="89"/>
      <c r="AE71" s="89"/>
      <c r="AF71" s="835"/>
      <c r="AG71" s="205"/>
      <c r="AH71" s="836" t="s">
        <v>512</v>
      </c>
      <c r="AI71" s="190" t="s">
        <v>311</v>
      </c>
      <c r="AJ71" s="938">
        <v>2200</v>
      </c>
      <c r="AK71" s="939">
        <v>2400</v>
      </c>
      <c r="AL71" s="947">
        <v>1500</v>
      </c>
      <c r="AM71" s="942">
        <v>1500</v>
      </c>
      <c r="AN71" s="837" t="s">
        <v>507</v>
      </c>
      <c r="AO71" s="190" t="s">
        <v>312</v>
      </c>
      <c r="AP71" s="191">
        <v>5100</v>
      </c>
      <c r="AQ71" s="192">
        <v>5700</v>
      </c>
      <c r="AR71" s="194">
        <v>3500</v>
      </c>
      <c r="AS71" s="195">
        <v>3500</v>
      </c>
      <c r="AT71" s="586"/>
      <c r="AU71" s="838" t="s">
        <v>422</v>
      </c>
      <c r="AV71" s="586" t="s">
        <v>507</v>
      </c>
      <c r="AW71" s="826">
        <v>1280</v>
      </c>
      <c r="AX71" s="546" t="s">
        <v>512</v>
      </c>
      <c r="AY71" s="829">
        <v>10</v>
      </c>
      <c r="AZ71" s="586"/>
      <c r="BA71" s="838"/>
      <c r="BB71" s="586" t="s">
        <v>509</v>
      </c>
      <c r="BC71" s="820" t="s">
        <v>313</v>
      </c>
      <c r="BD71" s="586" t="s">
        <v>509</v>
      </c>
      <c r="BE71" s="161"/>
      <c r="BF71" s="586" t="s">
        <v>509</v>
      </c>
      <c r="BG71" s="161"/>
      <c r="BH71" s="586" t="s">
        <v>509</v>
      </c>
      <c r="BI71" s="161"/>
      <c r="BJ71" s="586" t="s">
        <v>507</v>
      </c>
      <c r="BK71" s="826">
        <v>1530</v>
      </c>
      <c r="BL71" s="546" t="s">
        <v>118</v>
      </c>
      <c r="BM71" s="829">
        <v>10</v>
      </c>
      <c r="BN71" s="586"/>
      <c r="BO71" s="820" t="s">
        <v>314</v>
      </c>
      <c r="BP71" s="186"/>
      <c r="BQ71" s="186"/>
      <c r="BR71" s="175"/>
      <c r="BS71" s="163"/>
      <c r="BT71" s="163"/>
      <c r="BU71" s="163"/>
      <c r="BV71" s="163"/>
      <c r="BW71" s="163"/>
      <c r="BX71" s="163"/>
      <c r="BY71" s="163"/>
      <c r="BZ71" s="163"/>
      <c r="CA71" s="163"/>
      <c r="CB71" s="163"/>
      <c r="CC71" s="163"/>
      <c r="CD71" s="163"/>
      <c r="CE71" s="163"/>
    </row>
    <row r="72" spans="1:83" s="146" customFormat="1" ht="12.75" customHeight="1">
      <c r="A72" s="146" t="s">
        <v>423</v>
      </c>
      <c r="B72" s="592"/>
      <c r="C72" s="840"/>
      <c r="D72" s="588"/>
      <c r="E72" s="187" t="s">
        <v>6</v>
      </c>
      <c r="F72" s="149"/>
      <c r="G72" s="188">
        <v>43380</v>
      </c>
      <c r="H72" s="189">
        <v>99130</v>
      </c>
      <c r="I72" s="188">
        <v>40400</v>
      </c>
      <c r="J72" s="189">
        <v>96150</v>
      </c>
      <c r="K72" s="278" t="s">
        <v>124</v>
      </c>
      <c r="L72" s="295">
        <v>350</v>
      </c>
      <c r="M72" s="296">
        <v>870</v>
      </c>
      <c r="N72" s="297" t="s">
        <v>310</v>
      </c>
      <c r="O72" s="295">
        <v>330</v>
      </c>
      <c r="P72" s="296">
        <v>850</v>
      </c>
      <c r="Q72" s="297" t="s">
        <v>310</v>
      </c>
      <c r="R72" s="282" t="s">
        <v>507</v>
      </c>
      <c r="S72" s="167">
        <v>7490</v>
      </c>
      <c r="T72" s="298">
        <v>70</v>
      </c>
      <c r="U72" s="835"/>
      <c r="V72" s="286"/>
      <c r="W72" s="299"/>
      <c r="X72" s="546"/>
      <c r="Y72" s="300"/>
      <c r="Z72" s="293"/>
      <c r="AA72" s="553"/>
      <c r="AB72" s="300"/>
      <c r="AC72" s="834"/>
      <c r="AD72" s="89"/>
      <c r="AE72" s="89"/>
      <c r="AF72" s="835"/>
      <c r="AG72" s="205"/>
      <c r="AH72" s="836"/>
      <c r="AI72" s="64" t="s">
        <v>316</v>
      </c>
      <c r="AJ72" s="941">
        <v>2100</v>
      </c>
      <c r="AK72" s="942">
        <v>2300</v>
      </c>
      <c r="AL72" s="947">
        <v>1500</v>
      </c>
      <c r="AM72" s="942">
        <v>1500</v>
      </c>
      <c r="AN72" s="837"/>
      <c r="AO72" s="64" t="s">
        <v>317</v>
      </c>
      <c r="AP72" s="197">
        <v>2800</v>
      </c>
      <c r="AQ72" s="193">
        <v>3100</v>
      </c>
      <c r="AR72" s="194">
        <v>1900</v>
      </c>
      <c r="AS72" s="195">
        <v>1900</v>
      </c>
      <c r="AT72" s="586"/>
      <c r="AU72" s="838"/>
      <c r="AV72" s="586"/>
      <c r="AW72" s="827"/>
      <c r="AX72" s="546"/>
      <c r="AY72" s="830"/>
      <c r="AZ72" s="586"/>
      <c r="BA72" s="838"/>
      <c r="BB72" s="586"/>
      <c r="BC72" s="821"/>
      <c r="BD72" s="586"/>
      <c r="BE72" s="302">
        <v>740</v>
      </c>
      <c r="BF72" s="586"/>
      <c r="BG72" s="302">
        <v>2640</v>
      </c>
      <c r="BH72" s="586"/>
      <c r="BI72" s="302">
        <v>1690</v>
      </c>
      <c r="BJ72" s="586"/>
      <c r="BK72" s="827"/>
      <c r="BL72" s="546"/>
      <c r="BM72" s="830"/>
      <c r="BN72" s="586"/>
      <c r="BO72" s="821"/>
      <c r="BP72" s="186"/>
      <c r="BQ72" s="186"/>
      <c r="BR72" s="175"/>
      <c r="BS72" s="163"/>
      <c r="BT72" s="163"/>
      <c r="BU72" s="163"/>
      <c r="BV72" s="163"/>
      <c r="BW72" s="163"/>
      <c r="BX72" s="163"/>
      <c r="BY72" s="163"/>
      <c r="BZ72" s="163"/>
      <c r="CA72" s="163"/>
      <c r="CB72" s="163"/>
      <c r="CC72" s="163"/>
      <c r="CD72" s="163"/>
      <c r="CE72" s="163"/>
    </row>
    <row r="73" spans="1:83" s="146" customFormat="1" ht="12.75" customHeight="1">
      <c r="A73" s="146" t="s">
        <v>424</v>
      </c>
      <c r="B73" s="592"/>
      <c r="C73" s="840"/>
      <c r="D73" s="841" t="s">
        <v>319</v>
      </c>
      <c r="E73" s="187" t="s">
        <v>320</v>
      </c>
      <c r="F73" s="149"/>
      <c r="G73" s="188">
        <v>99130</v>
      </c>
      <c r="H73" s="189">
        <v>174050</v>
      </c>
      <c r="I73" s="188">
        <v>96150</v>
      </c>
      <c r="J73" s="189">
        <v>171070</v>
      </c>
      <c r="K73" s="278" t="s">
        <v>124</v>
      </c>
      <c r="L73" s="295">
        <v>870</v>
      </c>
      <c r="M73" s="296">
        <v>1620</v>
      </c>
      <c r="N73" s="297" t="s">
        <v>310</v>
      </c>
      <c r="O73" s="295">
        <v>850</v>
      </c>
      <c r="P73" s="296">
        <v>1600</v>
      </c>
      <c r="Q73" s="297" t="s">
        <v>310</v>
      </c>
      <c r="R73" s="90"/>
      <c r="S73" s="157"/>
      <c r="T73" s="303"/>
      <c r="U73" s="835"/>
      <c r="V73" s="286"/>
      <c r="W73" s="299"/>
      <c r="X73" s="546"/>
      <c r="Y73" s="300"/>
      <c r="Z73" s="293"/>
      <c r="AA73" s="553"/>
      <c r="AB73" s="300"/>
      <c r="AC73" s="834"/>
      <c r="AD73" s="89"/>
      <c r="AE73" s="89"/>
      <c r="AF73" s="835"/>
      <c r="AG73" s="205"/>
      <c r="AH73" s="836"/>
      <c r="AI73" s="64" t="s">
        <v>321</v>
      </c>
      <c r="AJ73" s="941">
        <v>2000</v>
      </c>
      <c r="AK73" s="942">
        <v>2200</v>
      </c>
      <c r="AL73" s="947">
        <v>1400</v>
      </c>
      <c r="AM73" s="942">
        <v>1400</v>
      </c>
      <c r="AN73" s="837"/>
      <c r="AO73" s="64" t="s">
        <v>322</v>
      </c>
      <c r="AP73" s="197">
        <v>2400</v>
      </c>
      <c r="AQ73" s="193">
        <v>2700</v>
      </c>
      <c r="AR73" s="194">
        <v>1700</v>
      </c>
      <c r="AS73" s="195">
        <v>1700</v>
      </c>
      <c r="AT73" s="586"/>
      <c r="AU73" s="288"/>
      <c r="AV73" s="586"/>
      <c r="AW73" s="827"/>
      <c r="AX73" s="546"/>
      <c r="AY73" s="830"/>
      <c r="AZ73" s="586"/>
      <c r="BA73" s="288"/>
      <c r="BB73" s="586"/>
      <c r="BC73" s="824">
        <v>7.0000000000000007E-2</v>
      </c>
      <c r="BD73" s="586"/>
      <c r="BE73" s="305">
        <v>7</v>
      </c>
      <c r="BF73" s="586"/>
      <c r="BG73" s="305">
        <v>20</v>
      </c>
      <c r="BH73" s="586"/>
      <c r="BI73" s="305">
        <v>10</v>
      </c>
      <c r="BJ73" s="586"/>
      <c r="BK73" s="827"/>
      <c r="BL73" s="546"/>
      <c r="BM73" s="830"/>
      <c r="BN73" s="586"/>
      <c r="BO73" s="824">
        <v>0.99</v>
      </c>
      <c r="BP73" s="186"/>
      <c r="BQ73" s="186"/>
      <c r="BR73" s="175"/>
      <c r="BS73" s="163"/>
      <c r="BT73" s="163"/>
      <c r="BU73" s="163"/>
      <c r="BV73" s="163"/>
      <c r="BW73" s="163"/>
      <c r="BX73" s="163"/>
      <c r="BY73" s="163"/>
      <c r="BZ73" s="163"/>
      <c r="CA73" s="163"/>
      <c r="CB73" s="163"/>
      <c r="CC73" s="163"/>
      <c r="CD73" s="163"/>
      <c r="CE73" s="163"/>
    </row>
    <row r="74" spans="1:83" s="146" customFormat="1" ht="12.75" customHeight="1">
      <c r="A74" s="146" t="s">
        <v>425</v>
      </c>
      <c r="B74" s="592"/>
      <c r="C74" s="840"/>
      <c r="D74" s="842"/>
      <c r="E74" s="164" t="s">
        <v>11</v>
      </c>
      <c r="F74" s="149"/>
      <c r="G74" s="165">
        <v>174050</v>
      </c>
      <c r="H74" s="166"/>
      <c r="I74" s="165">
        <v>171070</v>
      </c>
      <c r="J74" s="166"/>
      <c r="K74" s="278" t="s">
        <v>124</v>
      </c>
      <c r="L74" s="167">
        <v>1620</v>
      </c>
      <c r="M74" s="168"/>
      <c r="N74" s="169" t="s">
        <v>310</v>
      </c>
      <c r="O74" s="167">
        <v>1600</v>
      </c>
      <c r="P74" s="168"/>
      <c r="Q74" s="169" t="s">
        <v>310</v>
      </c>
      <c r="R74" s="90"/>
      <c r="S74" s="157"/>
      <c r="T74" s="306"/>
      <c r="U74" s="835"/>
      <c r="V74" s="286"/>
      <c r="W74" s="314"/>
      <c r="X74" s="546"/>
      <c r="Y74" s="318"/>
      <c r="Z74" s="293"/>
      <c r="AA74" s="553"/>
      <c r="AC74" s="834"/>
      <c r="AD74" s="89"/>
      <c r="AE74" s="89"/>
      <c r="AF74" s="835"/>
      <c r="AG74" s="205"/>
      <c r="AH74" s="836"/>
      <c r="AI74" s="279" t="s">
        <v>324</v>
      </c>
      <c r="AJ74" s="944">
        <v>1900</v>
      </c>
      <c r="AK74" s="945">
        <v>2100</v>
      </c>
      <c r="AL74" s="946">
        <v>1300</v>
      </c>
      <c r="AM74" s="945">
        <v>1300</v>
      </c>
      <c r="AN74" s="837"/>
      <c r="AO74" s="279" t="s">
        <v>325</v>
      </c>
      <c r="AP74" s="199">
        <v>2200</v>
      </c>
      <c r="AQ74" s="200">
        <v>2400</v>
      </c>
      <c r="AR74" s="201">
        <v>1500</v>
      </c>
      <c r="AS74" s="202">
        <v>1500</v>
      </c>
      <c r="AT74" s="586"/>
      <c r="AU74" s="288"/>
      <c r="AV74" s="586"/>
      <c r="AW74" s="828"/>
      <c r="AX74" s="546"/>
      <c r="AY74" s="831"/>
      <c r="AZ74" s="586"/>
      <c r="BA74" s="288"/>
      <c r="BB74" s="586"/>
      <c r="BC74" s="825"/>
      <c r="BD74" s="586"/>
      <c r="BE74" s="308"/>
      <c r="BF74" s="586"/>
      <c r="BG74" s="309" t="s">
        <v>511</v>
      </c>
      <c r="BH74" s="586"/>
      <c r="BI74" s="309" t="s">
        <v>511</v>
      </c>
      <c r="BJ74" s="586"/>
      <c r="BK74" s="828"/>
      <c r="BL74" s="546"/>
      <c r="BM74" s="831"/>
      <c r="BN74" s="586"/>
      <c r="BO74" s="824"/>
      <c r="BP74" s="186"/>
      <c r="BQ74" s="186"/>
      <c r="BR74" s="175"/>
      <c r="BS74" s="163"/>
      <c r="BT74" s="163"/>
      <c r="BU74" s="163"/>
      <c r="BV74" s="163"/>
      <c r="BW74" s="163"/>
      <c r="BX74" s="163"/>
      <c r="BY74" s="163"/>
      <c r="BZ74" s="163"/>
      <c r="CA74" s="163"/>
      <c r="CB74" s="163"/>
      <c r="CC74" s="163"/>
      <c r="CD74" s="163"/>
      <c r="CE74" s="163"/>
    </row>
    <row r="75" spans="1:83" s="92" customFormat="1" ht="12.75" customHeight="1">
      <c r="A75" s="92" t="s">
        <v>426</v>
      </c>
      <c r="B75" s="592"/>
      <c r="C75" s="832" t="s">
        <v>427</v>
      </c>
      <c r="D75" s="581" t="s">
        <v>308</v>
      </c>
      <c r="E75" s="86" t="s">
        <v>25</v>
      </c>
      <c r="F75" s="87"/>
      <c r="G75" s="150">
        <v>35110</v>
      </c>
      <c r="H75" s="151">
        <v>42600</v>
      </c>
      <c r="I75" s="150">
        <v>32310</v>
      </c>
      <c r="J75" s="151">
        <v>39800</v>
      </c>
      <c r="K75" s="278" t="s">
        <v>124</v>
      </c>
      <c r="L75" s="152">
        <v>280</v>
      </c>
      <c r="M75" s="153">
        <v>350</v>
      </c>
      <c r="N75" s="154" t="s">
        <v>310</v>
      </c>
      <c r="O75" s="152">
        <v>250</v>
      </c>
      <c r="P75" s="153">
        <v>320</v>
      </c>
      <c r="Q75" s="154" t="s">
        <v>310</v>
      </c>
      <c r="R75" s="282" t="s">
        <v>507</v>
      </c>
      <c r="S75" s="155">
        <v>7490</v>
      </c>
      <c r="T75" s="290">
        <v>70</v>
      </c>
      <c r="U75" s="835"/>
      <c r="V75" s="286"/>
      <c r="W75" s="314"/>
      <c r="X75" s="546"/>
      <c r="Y75" s="318"/>
      <c r="Z75" s="293"/>
      <c r="AA75" s="553"/>
      <c r="AB75" s="146"/>
      <c r="AC75" s="834"/>
      <c r="AD75" s="89"/>
      <c r="AE75" s="89"/>
      <c r="AF75" s="835"/>
      <c r="AG75" s="205"/>
      <c r="AH75" s="836" t="s">
        <v>507</v>
      </c>
      <c r="AI75" s="190" t="s">
        <v>311</v>
      </c>
      <c r="AJ75" s="938">
        <v>2100</v>
      </c>
      <c r="AK75" s="939">
        <v>2300</v>
      </c>
      <c r="AL75" s="947">
        <v>1400</v>
      </c>
      <c r="AM75" s="942">
        <v>1400</v>
      </c>
      <c r="AN75" s="837" t="s">
        <v>507</v>
      </c>
      <c r="AO75" s="190" t="s">
        <v>312</v>
      </c>
      <c r="AP75" s="191">
        <v>4600</v>
      </c>
      <c r="AQ75" s="192">
        <v>5200</v>
      </c>
      <c r="AR75" s="194">
        <v>3200</v>
      </c>
      <c r="AS75" s="195">
        <v>3200</v>
      </c>
      <c r="AT75" s="586"/>
      <c r="AU75" s="288"/>
      <c r="AV75" s="586" t="s">
        <v>512</v>
      </c>
      <c r="AW75" s="826">
        <v>1210</v>
      </c>
      <c r="AX75" s="546" t="s">
        <v>507</v>
      </c>
      <c r="AY75" s="829">
        <v>10</v>
      </c>
      <c r="AZ75" s="586"/>
      <c r="BA75" s="288"/>
      <c r="BB75" s="586" t="s">
        <v>509</v>
      </c>
      <c r="BC75" s="820" t="s">
        <v>313</v>
      </c>
      <c r="BD75" s="586" t="s">
        <v>509</v>
      </c>
      <c r="BE75" s="161"/>
      <c r="BF75" s="586" t="s">
        <v>509</v>
      </c>
      <c r="BG75" s="161"/>
      <c r="BH75" s="586" t="s">
        <v>509</v>
      </c>
      <c r="BI75" s="161"/>
      <c r="BJ75" s="586" t="s">
        <v>507</v>
      </c>
      <c r="BK75" s="826">
        <v>1450</v>
      </c>
      <c r="BL75" s="546" t="s">
        <v>118</v>
      </c>
      <c r="BM75" s="829">
        <v>10</v>
      </c>
      <c r="BN75" s="88"/>
      <c r="BO75" s="820" t="s">
        <v>314</v>
      </c>
      <c r="BP75" s="185"/>
      <c r="BQ75" s="185"/>
      <c r="BR75" s="58"/>
      <c r="BS75" s="72"/>
      <c r="BT75" s="72"/>
      <c r="BU75" s="72"/>
      <c r="BV75" s="72"/>
      <c r="BW75" s="72"/>
      <c r="BX75" s="72"/>
      <c r="BY75" s="72"/>
      <c r="BZ75" s="72"/>
      <c r="CA75" s="72"/>
      <c r="CB75" s="72"/>
      <c r="CC75" s="72"/>
      <c r="CD75" s="72"/>
      <c r="CE75" s="72"/>
    </row>
    <row r="76" spans="1:83" s="92" customFormat="1" ht="12.75" customHeight="1">
      <c r="A76" s="92" t="s">
        <v>428</v>
      </c>
      <c r="B76" s="592"/>
      <c r="C76" s="833"/>
      <c r="D76" s="582"/>
      <c r="E76" s="196" t="s">
        <v>6</v>
      </c>
      <c r="F76" s="87"/>
      <c r="G76" s="188">
        <v>42600</v>
      </c>
      <c r="H76" s="189">
        <v>98350</v>
      </c>
      <c r="I76" s="188">
        <v>39800</v>
      </c>
      <c r="J76" s="189">
        <v>95550</v>
      </c>
      <c r="K76" s="278" t="s">
        <v>124</v>
      </c>
      <c r="L76" s="295">
        <v>350</v>
      </c>
      <c r="M76" s="296">
        <v>870</v>
      </c>
      <c r="N76" s="297" t="s">
        <v>310</v>
      </c>
      <c r="O76" s="295">
        <v>320</v>
      </c>
      <c r="P76" s="296">
        <v>840</v>
      </c>
      <c r="Q76" s="297" t="s">
        <v>310</v>
      </c>
      <c r="R76" s="282" t="s">
        <v>507</v>
      </c>
      <c r="S76" s="167">
        <v>7490</v>
      </c>
      <c r="T76" s="298">
        <v>70</v>
      </c>
      <c r="U76" s="835"/>
      <c r="V76" s="286"/>
      <c r="W76" s="299"/>
      <c r="X76" s="546"/>
      <c r="Y76" s="300"/>
      <c r="Z76" s="293"/>
      <c r="AA76" s="553"/>
      <c r="AB76" s="300"/>
      <c r="AC76" s="834"/>
      <c r="AD76" s="89"/>
      <c r="AE76" s="89"/>
      <c r="AF76" s="835"/>
      <c r="AG76" s="205"/>
      <c r="AH76" s="836"/>
      <c r="AI76" s="64" t="s">
        <v>316</v>
      </c>
      <c r="AJ76" s="941">
        <v>2000</v>
      </c>
      <c r="AK76" s="942">
        <v>2200</v>
      </c>
      <c r="AL76" s="947">
        <v>1400</v>
      </c>
      <c r="AM76" s="942">
        <v>1400</v>
      </c>
      <c r="AN76" s="837"/>
      <c r="AO76" s="64" t="s">
        <v>317</v>
      </c>
      <c r="AP76" s="197">
        <v>2500</v>
      </c>
      <c r="AQ76" s="193">
        <v>2800</v>
      </c>
      <c r="AR76" s="194">
        <v>1800</v>
      </c>
      <c r="AS76" s="195">
        <v>1800</v>
      </c>
      <c r="AT76" s="586"/>
      <c r="AU76" s="288"/>
      <c r="AV76" s="586"/>
      <c r="AW76" s="827"/>
      <c r="AX76" s="546"/>
      <c r="AY76" s="830"/>
      <c r="AZ76" s="586"/>
      <c r="BA76" s="288"/>
      <c r="BB76" s="586"/>
      <c r="BC76" s="821"/>
      <c r="BD76" s="586"/>
      <c r="BE76" s="302">
        <v>700</v>
      </c>
      <c r="BF76" s="586"/>
      <c r="BG76" s="302">
        <v>2490</v>
      </c>
      <c r="BH76" s="586"/>
      <c r="BI76" s="302">
        <v>1600</v>
      </c>
      <c r="BJ76" s="586"/>
      <c r="BK76" s="827"/>
      <c r="BL76" s="546"/>
      <c r="BM76" s="830"/>
      <c r="BN76" s="88"/>
      <c r="BO76" s="821"/>
      <c r="BP76" s="185"/>
      <c r="BQ76" s="185"/>
      <c r="BR76" s="58"/>
      <c r="BS76" s="72"/>
      <c r="BT76" s="72"/>
      <c r="BU76" s="72"/>
      <c r="BV76" s="72"/>
      <c r="BW76" s="72"/>
      <c r="BX76" s="72"/>
      <c r="BY76" s="72"/>
      <c r="BZ76" s="72"/>
      <c r="CA76" s="72"/>
      <c r="CB76" s="72"/>
      <c r="CC76" s="72"/>
      <c r="CD76" s="72"/>
      <c r="CE76" s="72"/>
    </row>
    <row r="77" spans="1:83" s="92" customFormat="1" ht="12.75" customHeight="1">
      <c r="A77" s="92" t="s">
        <v>429</v>
      </c>
      <c r="B77" s="592"/>
      <c r="C77" s="833"/>
      <c r="D77" s="822" t="s">
        <v>319</v>
      </c>
      <c r="E77" s="196" t="s">
        <v>320</v>
      </c>
      <c r="F77" s="87"/>
      <c r="G77" s="188">
        <v>98350</v>
      </c>
      <c r="H77" s="189">
        <v>173270</v>
      </c>
      <c r="I77" s="188">
        <v>95550</v>
      </c>
      <c r="J77" s="189">
        <v>170470</v>
      </c>
      <c r="K77" s="278" t="s">
        <v>124</v>
      </c>
      <c r="L77" s="295">
        <v>870</v>
      </c>
      <c r="M77" s="296">
        <v>1620</v>
      </c>
      <c r="N77" s="297" t="s">
        <v>310</v>
      </c>
      <c r="O77" s="295">
        <v>840</v>
      </c>
      <c r="P77" s="296">
        <v>1590</v>
      </c>
      <c r="Q77" s="297" t="s">
        <v>310</v>
      </c>
      <c r="R77" s="90"/>
      <c r="S77" s="157"/>
      <c r="T77" s="303"/>
      <c r="U77" s="835"/>
      <c r="V77" s="286"/>
      <c r="W77" s="299"/>
      <c r="X77" s="546"/>
      <c r="Y77" s="300"/>
      <c r="Z77" s="293"/>
      <c r="AA77" s="553"/>
      <c r="AB77" s="300"/>
      <c r="AC77" s="834"/>
      <c r="AD77" s="89"/>
      <c r="AE77" s="89"/>
      <c r="AF77" s="835"/>
      <c r="AG77" s="205"/>
      <c r="AH77" s="836"/>
      <c r="AI77" s="64" t="s">
        <v>321</v>
      </c>
      <c r="AJ77" s="941">
        <v>1900</v>
      </c>
      <c r="AK77" s="942">
        <v>2100</v>
      </c>
      <c r="AL77" s="947">
        <v>1300</v>
      </c>
      <c r="AM77" s="942">
        <v>1300</v>
      </c>
      <c r="AN77" s="837"/>
      <c r="AO77" s="64" t="s">
        <v>322</v>
      </c>
      <c r="AP77" s="197">
        <v>2200</v>
      </c>
      <c r="AQ77" s="193">
        <v>2500</v>
      </c>
      <c r="AR77" s="194">
        <v>1500</v>
      </c>
      <c r="AS77" s="195">
        <v>1500</v>
      </c>
      <c r="AT77" s="586"/>
      <c r="AU77" s="288"/>
      <c r="AV77" s="586"/>
      <c r="AW77" s="827"/>
      <c r="AX77" s="546"/>
      <c r="AY77" s="830"/>
      <c r="AZ77" s="586"/>
      <c r="BA77" s="288"/>
      <c r="BB77" s="586"/>
      <c r="BC77" s="824">
        <v>7.0000000000000007E-2</v>
      </c>
      <c r="BD77" s="586"/>
      <c r="BE77" s="305">
        <v>7</v>
      </c>
      <c r="BF77" s="586"/>
      <c r="BG77" s="305">
        <v>20</v>
      </c>
      <c r="BH77" s="586"/>
      <c r="BI77" s="305">
        <v>10</v>
      </c>
      <c r="BJ77" s="586"/>
      <c r="BK77" s="827"/>
      <c r="BL77" s="546"/>
      <c r="BM77" s="830"/>
      <c r="BN77" s="88"/>
      <c r="BO77" s="824">
        <v>0.99</v>
      </c>
      <c r="BP77" s="185"/>
      <c r="BQ77" s="185"/>
      <c r="BR77" s="58"/>
      <c r="BS77" s="72"/>
      <c r="BT77" s="72"/>
      <c r="BU77" s="72"/>
      <c r="BV77" s="72"/>
      <c r="BW77" s="72"/>
      <c r="BX77" s="72"/>
      <c r="BY77" s="72"/>
      <c r="BZ77" s="72"/>
      <c r="CA77" s="72"/>
      <c r="CB77" s="72"/>
      <c r="CC77" s="72"/>
      <c r="CD77" s="72"/>
      <c r="CE77" s="72"/>
    </row>
    <row r="78" spans="1:83" s="92" customFormat="1" ht="12.75" customHeight="1">
      <c r="A78" s="92" t="s">
        <v>430</v>
      </c>
      <c r="B78" s="580"/>
      <c r="C78" s="833"/>
      <c r="D78" s="823"/>
      <c r="E78" s="91" t="s">
        <v>11</v>
      </c>
      <c r="F78" s="87"/>
      <c r="G78" s="165">
        <v>173270</v>
      </c>
      <c r="H78" s="166"/>
      <c r="I78" s="165">
        <v>170470</v>
      </c>
      <c r="J78" s="166"/>
      <c r="K78" s="278" t="s">
        <v>309</v>
      </c>
      <c r="L78" s="167">
        <v>1620</v>
      </c>
      <c r="M78" s="168"/>
      <c r="N78" s="169" t="s">
        <v>310</v>
      </c>
      <c r="O78" s="167">
        <v>1590</v>
      </c>
      <c r="P78" s="168"/>
      <c r="Q78" s="169" t="s">
        <v>310</v>
      </c>
      <c r="R78" s="90"/>
      <c r="S78" s="157"/>
      <c r="T78" s="319"/>
      <c r="U78" s="835"/>
      <c r="V78" s="286"/>
      <c r="W78" s="320"/>
      <c r="X78" s="546"/>
      <c r="Y78" s="321"/>
      <c r="Z78" s="293"/>
      <c r="AA78" s="553"/>
      <c r="AB78" s="321"/>
      <c r="AC78" s="834"/>
      <c r="AD78" s="89"/>
      <c r="AE78" s="89"/>
      <c r="AF78" s="835"/>
      <c r="AG78" s="205"/>
      <c r="AH78" s="836"/>
      <c r="AI78" s="279" t="s">
        <v>324</v>
      </c>
      <c r="AJ78" s="944">
        <v>1800</v>
      </c>
      <c r="AK78" s="945">
        <v>2000</v>
      </c>
      <c r="AL78" s="946">
        <v>1200</v>
      </c>
      <c r="AM78" s="945">
        <v>1200</v>
      </c>
      <c r="AN78" s="837"/>
      <c r="AO78" s="279" t="s">
        <v>325</v>
      </c>
      <c r="AP78" s="199">
        <v>2000</v>
      </c>
      <c r="AQ78" s="200">
        <v>2200</v>
      </c>
      <c r="AR78" s="201">
        <v>1400</v>
      </c>
      <c r="AS78" s="202">
        <v>1400</v>
      </c>
      <c r="AT78" s="586"/>
      <c r="AU78" s="289"/>
      <c r="AV78" s="586"/>
      <c r="AW78" s="828"/>
      <c r="AX78" s="546"/>
      <c r="AY78" s="831"/>
      <c r="AZ78" s="586"/>
      <c r="BA78" s="289"/>
      <c r="BB78" s="586"/>
      <c r="BC78" s="825"/>
      <c r="BD78" s="586"/>
      <c r="BE78" s="308"/>
      <c r="BF78" s="586"/>
      <c r="BG78" s="309" t="s">
        <v>511</v>
      </c>
      <c r="BH78" s="586"/>
      <c r="BI78" s="309" t="s">
        <v>511</v>
      </c>
      <c r="BJ78" s="586"/>
      <c r="BK78" s="828"/>
      <c r="BL78" s="546"/>
      <c r="BM78" s="831"/>
      <c r="BN78" s="88"/>
      <c r="BO78" s="825"/>
      <c r="BP78" s="185"/>
      <c r="BQ78" s="185"/>
      <c r="BR78" s="58"/>
      <c r="BS78" s="72"/>
      <c r="BT78" s="72"/>
      <c r="BU78" s="72"/>
      <c r="BV78" s="72"/>
      <c r="BW78" s="72"/>
      <c r="BX78" s="72"/>
      <c r="BY78" s="72"/>
      <c r="BZ78" s="72"/>
      <c r="CA78" s="72"/>
      <c r="CB78" s="72"/>
      <c r="CC78" s="72"/>
      <c r="CD78" s="72"/>
      <c r="CE78" s="72"/>
    </row>
  </sheetData>
  <sheetProtection password="9207" sheet="1" objects="1" scenarios="1"/>
  <mergeCells count="530">
    <mergeCell ref="BA1:BA4"/>
    <mergeCell ref="BC1:BC4"/>
    <mergeCell ref="S1:T2"/>
    <mergeCell ref="W1:AB2"/>
    <mergeCell ref="I5:J5"/>
    <mergeCell ref="L5:N5"/>
    <mergeCell ref="O5:Q5"/>
    <mergeCell ref="S5:T5"/>
    <mergeCell ref="W5:AB5"/>
    <mergeCell ref="T3:T4"/>
    <mergeCell ref="Y3:Y4"/>
    <mergeCell ref="AB3:AB4"/>
    <mergeCell ref="B1:B4"/>
    <mergeCell ref="C1:C4"/>
    <mergeCell ref="D1:D4"/>
    <mergeCell ref="E1:E4"/>
    <mergeCell ref="G1:J1"/>
    <mergeCell ref="L1:Q1"/>
    <mergeCell ref="G3:H3"/>
    <mergeCell ref="I3:J3"/>
    <mergeCell ref="G2:H2"/>
    <mergeCell ref="I2:J2"/>
    <mergeCell ref="L2:N2"/>
    <mergeCell ref="O2:Q2"/>
    <mergeCell ref="BO1:BO4"/>
    <mergeCell ref="BE1:BE4"/>
    <mergeCell ref="BG1:BG4"/>
    <mergeCell ref="BI1:BI4"/>
    <mergeCell ref="AD5:AG5"/>
    <mergeCell ref="AI5:AM5"/>
    <mergeCell ref="AO5:AS5"/>
    <mergeCell ref="AW5:AY5"/>
    <mergeCell ref="BK5:BM5"/>
    <mergeCell ref="AD1:AE2"/>
    <mergeCell ref="AI1:AM1"/>
    <mergeCell ref="AO1:AS1"/>
    <mergeCell ref="AU1:AU2"/>
    <mergeCell ref="AP3:AQ3"/>
    <mergeCell ref="AR3:AS3"/>
    <mergeCell ref="AY3:AY4"/>
    <mergeCell ref="BK1:BM2"/>
    <mergeCell ref="BM3:BM4"/>
    <mergeCell ref="AG3:AG4"/>
    <mergeCell ref="AJ3:AK3"/>
    <mergeCell ref="AL3:AM3"/>
    <mergeCell ref="AJ2:AM2"/>
    <mergeCell ref="AP2:AS2"/>
    <mergeCell ref="AW1:AY2"/>
    <mergeCell ref="B7:B78"/>
    <mergeCell ref="C7:C10"/>
    <mergeCell ref="D7:D8"/>
    <mergeCell ref="U7:U78"/>
    <mergeCell ref="X7:X78"/>
    <mergeCell ref="AN7:AN10"/>
    <mergeCell ref="AT7:AT78"/>
    <mergeCell ref="AV7:AV10"/>
    <mergeCell ref="AW7:AW10"/>
    <mergeCell ref="C15:C18"/>
    <mergeCell ref="D15:D16"/>
    <mergeCell ref="AC15:AC16"/>
    <mergeCell ref="AD15:AD16"/>
    <mergeCell ref="AF15:AF18"/>
    <mergeCell ref="AG15:AG18"/>
    <mergeCell ref="D17:D18"/>
    <mergeCell ref="AC17:AC18"/>
    <mergeCell ref="AD17:AD18"/>
    <mergeCell ref="AH19:AH22"/>
    <mergeCell ref="AN19:AN22"/>
    <mergeCell ref="AV19:AV22"/>
    <mergeCell ref="AW19:AW22"/>
    <mergeCell ref="AH27:AH30"/>
    <mergeCell ref="AN27:AN30"/>
    <mergeCell ref="AX7:AX10"/>
    <mergeCell ref="AY7:AY10"/>
    <mergeCell ref="AN11:AN14"/>
    <mergeCell ref="AV11:AV14"/>
    <mergeCell ref="AW11:AW14"/>
    <mergeCell ref="AX11:AX14"/>
    <mergeCell ref="C11:C14"/>
    <mergeCell ref="D11:D12"/>
    <mergeCell ref="AC11:AC12"/>
    <mergeCell ref="D13:D14"/>
    <mergeCell ref="AC13:AC14"/>
    <mergeCell ref="AD13:AD14"/>
    <mergeCell ref="G5:H5"/>
    <mergeCell ref="AD11:AD12"/>
    <mergeCell ref="AF11:AF14"/>
    <mergeCell ref="AG11:AG14"/>
    <mergeCell ref="D9:D10"/>
    <mergeCell ref="AC9:AC10"/>
    <mergeCell ref="AD9:AD10"/>
    <mergeCell ref="BC9:BC10"/>
    <mergeCell ref="BO9:BO10"/>
    <mergeCell ref="BJ7:BJ10"/>
    <mergeCell ref="BK7:BK10"/>
    <mergeCell ref="BL7:BL10"/>
    <mergeCell ref="BM7:BM10"/>
    <mergeCell ref="BN7:BN10"/>
    <mergeCell ref="BO7:BO8"/>
    <mergeCell ref="AZ7:AZ78"/>
    <mergeCell ref="BB7:BB10"/>
    <mergeCell ref="BC7:BC8"/>
    <mergeCell ref="BD7:BD10"/>
    <mergeCell ref="BF7:BF10"/>
    <mergeCell ref="BH7:BH10"/>
    <mergeCell ref="AU16:AU18"/>
    <mergeCell ref="BA16:BA18"/>
    <mergeCell ref="AG19:AG22"/>
    <mergeCell ref="BC13:BC14"/>
    <mergeCell ref="BO13:BO14"/>
    <mergeCell ref="BJ11:BJ14"/>
    <mergeCell ref="BK11:BK14"/>
    <mergeCell ref="BL11:BL14"/>
    <mergeCell ref="BM11:BM14"/>
    <mergeCell ref="BN11:BN14"/>
    <mergeCell ref="BO11:BO12"/>
    <mergeCell ref="AY11:AY14"/>
    <mergeCell ref="BB11:BB14"/>
    <mergeCell ref="BC11:BC12"/>
    <mergeCell ref="BD11:BD14"/>
    <mergeCell ref="BF11:BF14"/>
    <mergeCell ref="BH11:BH14"/>
    <mergeCell ref="BC17:BC18"/>
    <mergeCell ref="BO17:BO18"/>
    <mergeCell ref="BJ15:BJ18"/>
    <mergeCell ref="BK15:BK18"/>
    <mergeCell ref="BL15:BL18"/>
    <mergeCell ref="BM15:BM18"/>
    <mergeCell ref="BN15:BN18"/>
    <mergeCell ref="BO15:BO16"/>
    <mergeCell ref="AN15:AN18"/>
    <mergeCell ref="AV15:AV18"/>
    <mergeCell ref="AW15:AW18"/>
    <mergeCell ref="AX15:AX18"/>
    <mergeCell ref="AY15:AY18"/>
    <mergeCell ref="BB15:BB18"/>
    <mergeCell ref="BC15:BC16"/>
    <mergeCell ref="BD15:BD18"/>
    <mergeCell ref="BF15:BF18"/>
    <mergeCell ref="BH15:BH18"/>
    <mergeCell ref="AX19:AX22"/>
    <mergeCell ref="AY19:AY22"/>
    <mergeCell ref="C19:C22"/>
    <mergeCell ref="D19:D20"/>
    <mergeCell ref="W19:W21"/>
    <mergeCell ref="Y19:Y21"/>
    <mergeCell ref="AC19:AC20"/>
    <mergeCell ref="AD19:AD20"/>
    <mergeCell ref="D21:D22"/>
    <mergeCell ref="AC21:AC22"/>
    <mergeCell ref="AD21:AD22"/>
    <mergeCell ref="AA7:AA78"/>
    <mergeCell ref="AC7:AC8"/>
    <mergeCell ref="AD7:AD8"/>
    <mergeCell ref="AF7:AF10"/>
    <mergeCell ref="AG7:AG10"/>
    <mergeCell ref="AH7:AH10"/>
    <mergeCell ref="AH11:AH14"/>
    <mergeCell ref="AH15:AH18"/>
    <mergeCell ref="AF19:AF22"/>
    <mergeCell ref="AH23:AH26"/>
    <mergeCell ref="AN23:AN26"/>
    <mergeCell ref="AV23:AV26"/>
    <mergeCell ref="AW23:AW26"/>
    <mergeCell ref="BK19:BK22"/>
    <mergeCell ref="BL19:BL22"/>
    <mergeCell ref="BM19:BM22"/>
    <mergeCell ref="BN19:BN22"/>
    <mergeCell ref="BO19:BO20"/>
    <mergeCell ref="BO21:BO22"/>
    <mergeCell ref="BB19:BB22"/>
    <mergeCell ref="BC19:BC20"/>
    <mergeCell ref="BD19:BD22"/>
    <mergeCell ref="BF19:BF22"/>
    <mergeCell ref="BH19:BH22"/>
    <mergeCell ref="BJ19:BJ22"/>
    <mergeCell ref="BC21:BC22"/>
    <mergeCell ref="AX23:AX26"/>
    <mergeCell ref="AY23:AY26"/>
    <mergeCell ref="C23:C26"/>
    <mergeCell ref="D23:D24"/>
    <mergeCell ref="AC23:AC24"/>
    <mergeCell ref="AD23:AD24"/>
    <mergeCell ref="AF23:AF26"/>
    <mergeCell ref="AG23:AG26"/>
    <mergeCell ref="D25:D26"/>
    <mergeCell ref="AC25:AC26"/>
    <mergeCell ref="AD25:AD26"/>
    <mergeCell ref="BK23:BK26"/>
    <mergeCell ref="BL23:BL26"/>
    <mergeCell ref="BM23:BM26"/>
    <mergeCell ref="BN23:BN26"/>
    <mergeCell ref="BO23:BO24"/>
    <mergeCell ref="BO25:BO26"/>
    <mergeCell ref="BB23:BB26"/>
    <mergeCell ref="BC23:BC24"/>
    <mergeCell ref="BD23:BD26"/>
    <mergeCell ref="BF23:BF26"/>
    <mergeCell ref="BH23:BH26"/>
    <mergeCell ref="BJ23:BJ26"/>
    <mergeCell ref="BC25:BC26"/>
    <mergeCell ref="AV27:AV30"/>
    <mergeCell ref="AW27:AW30"/>
    <mergeCell ref="AX27:AX30"/>
    <mergeCell ref="AY27:AY30"/>
    <mergeCell ref="C27:C30"/>
    <mergeCell ref="D27:D28"/>
    <mergeCell ref="AC27:AC28"/>
    <mergeCell ref="AD27:AD28"/>
    <mergeCell ref="AF27:AF30"/>
    <mergeCell ref="AG27:AG30"/>
    <mergeCell ref="D29:D30"/>
    <mergeCell ref="AC29:AC30"/>
    <mergeCell ref="AD29:AD30"/>
    <mergeCell ref="BK27:BK30"/>
    <mergeCell ref="BL27:BL30"/>
    <mergeCell ref="BM27:BM30"/>
    <mergeCell ref="BN27:BN30"/>
    <mergeCell ref="BO27:BO28"/>
    <mergeCell ref="BO29:BO30"/>
    <mergeCell ref="BB27:BB30"/>
    <mergeCell ref="BC27:BC28"/>
    <mergeCell ref="BD27:BD30"/>
    <mergeCell ref="BF27:BF30"/>
    <mergeCell ref="BH27:BH30"/>
    <mergeCell ref="BJ27:BJ30"/>
    <mergeCell ref="BC29:BC30"/>
    <mergeCell ref="AH31:AH34"/>
    <mergeCell ref="AN31:AN34"/>
    <mergeCell ref="AV31:AV34"/>
    <mergeCell ref="AW31:AW34"/>
    <mergeCell ref="AX31:AX34"/>
    <mergeCell ref="AY31:AY34"/>
    <mergeCell ref="C31:C34"/>
    <mergeCell ref="D31:D32"/>
    <mergeCell ref="AC31:AC32"/>
    <mergeCell ref="AD31:AD32"/>
    <mergeCell ref="AF31:AF34"/>
    <mergeCell ref="AG31:AG34"/>
    <mergeCell ref="D33:D34"/>
    <mergeCell ref="AC33:AC34"/>
    <mergeCell ref="AD33:AD34"/>
    <mergeCell ref="BK31:BK34"/>
    <mergeCell ref="BL31:BL34"/>
    <mergeCell ref="BM31:BM34"/>
    <mergeCell ref="BN31:BN34"/>
    <mergeCell ref="BO31:BO32"/>
    <mergeCell ref="BO33:BO34"/>
    <mergeCell ref="BB31:BB34"/>
    <mergeCell ref="BC31:BC32"/>
    <mergeCell ref="BD31:BD34"/>
    <mergeCell ref="BF31:BF34"/>
    <mergeCell ref="BH31:BH34"/>
    <mergeCell ref="BJ31:BJ34"/>
    <mergeCell ref="BC33:BC34"/>
    <mergeCell ref="AH35:AH38"/>
    <mergeCell ref="AN35:AN38"/>
    <mergeCell ref="AV35:AV38"/>
    <mergeCell ref="AW35:AW38"/>
    <mergeCell ref="AX35:AX38"/>
    <mergeCell ref="AY35:AY38"/>
    <mergeCell ref="C35:C38"/>
    <mergeCell ref="D35:D36"/>
    <mergeCell ref="AC35:AC36"/>
    <mergeCell ref="AD35:AD36"/>
    <mergeCell ref="AF35:AF38"/>
    <mergeCell ref="AG35:AG38"/>
    <mergeCell ref="D37:D38"/>
    <mergeCell ref="AC37:AC38"/>
    <mergeCell ref="AD37:AD38"/>
    <mergeCell ref="BK35:BK38"/>
    <mergeCell ref="BL35:BL38"/>
    <mergeCell ref="BM35:BM38"/>
    <mergeCell ref="BN35:BN38"/>
    <mergeCell ref="BO35:BO36"/>
    <mergeCell ref="BO37:BO38"/>
    <mergeCell ref="BB35:BB38"/>
    <mergeCell ref="BC35:BC36"/>
    <mergeCell ref="BD35:BD38"/>
    <mergeCell ref="BF35:BF38"/>
    <mergeCell ref="BH35:BH38"/>
    <mergeCell ref="BJ35:BJ38"/>
    <mergeCell ref="BC37:BC38"/>
    <mergeCell ref="AH39:AH42"/>
    <mergeCell ref="AN39:AN42"/>
    <mergeCell ref="AV39:AV42"/>
    <mergeCell ref="AW39:AW42"/>
    <mergeCell ref="AX39:AX42"/>
    <mergeCell ref="AY39:AY42"/>
    <mergeCell ref="BA41:BA42"/>
    <mergeCell ref="BC41:BC42"/>
    <mergeCell ref="BO41:BO42"/>
    <mergeCell ref="BM39:BM42"/>
    <mergeCell ref="BN39:BN42"/>
    <mergeCell ref="BO39:BO40"/>
    <mergeCell ref="C43:C46"/>
    <mergeCell ref="D43:D44"/>
    <mergeCell ref="AC43:AC46"/>
    <mergeCell ref="AF43:AF46"/>
    <mergeCell ref="AH43:AH46"/>
    <mergeCell ref="AN43:AN46"/>
    <mergeCell ref="AV43:AV46"/>
    <mergeCell ref="BK39:BK42"/>
    <mergeCell ref="BL39:BL42"/>
    <mergeCell ref="C39:C42"/>
    <mergeCell ref="D39:D40"/>
    <mergeCell ref="AC39:AC40"/>
    <mergeCell ref="AD39:AD40"/>
    <mergeCell ref="AF39:AF42"/>
    <mergeCell ref="AG39:AG42"/>
    <mergeCell ref="D41:D42"/>
    <mergeCell ref="AC41:AC42"/>
    <mergeCell ref="AD41:AD42"/>
    <mergeCell ref="BB39:BB42"/>
    <mergeCell ref="BC39:BC40"/>
    <mergeCell ref="BD39:BD42"/>
    <mergeCell ref="BF39:BF42"/>
    <mergeCell ref="BH39:BH42"/>
    <mergeCell ref="BJ39:BJ42"/>
    <mergeCell ref="BM43:BM46"/>
    <mergeCell ref="BN43:BN46"/>
    <mergeCell ref="BO43:BO44"/>
    <mergeCell ref="D45:D46"/>
    <mergeCell ref="BC45:BC46"/>
    <mergeCell ref="BO45:BO46"/>
    <mergeCell ref="BD43:BD46"/>
    <mergeCell ref="BF43:BF46"/>
    <mergeCell ref="BH43:BH46"/>
    <mergeCell ref="BJ43:BJ46"/>
    <mergeCell ref="BK43:BK46"/>
    <mergeCell ref="BL43:BL46"/>
    <mergeCell ref="AW43:AW46"/>
    <mergeCell ref="AX43:AX46"/>
    <mergeCell ref="AY43:AY46"/>
    <mergeCell ref="BA43:BA44"/>
    <mergeCell ref="BB43:BB46"/>
    <mergeCell ref="BC43:BC44"/>
    <mergeCell ref="AX47:AX50"/>
    <mergeCell ref="AY47:AY50"/>
    <mergeCell ref="BB47:BB50"/>
    <mergeCell ref="BC47:BC48"/>
    <mergeCell ref="D47:D48"/>
    <mergeCell ref="AC47:AC50"/>
    <mergeCell ref="AF47:AF50"/>
    <mergeCell ref="AH47:AH50"/>
    <mergeCell ref="AN47:AN50"/>
    <mergeCell ref="C51:C54"/>
    <mergeCell ref="D51:D52"/>
    <mergeCell ref="AC51:AC54"/>
    <mergeCell ref="AF51:AF54"/>
    <mergeCell ref="AH51:AH54"/>
    <mergeCell ref="AN51:AN54"/>
    <mergeCell ref="BM47:BM50"/>
    <mergeCell ref="BN47:BN50"/>
    <mergeCell ref="BO47:BO48"/>
    <mergeCell ref="C47:C50"/>
    <mergeCell ref="BM51:BM54"/>
    <mergeCell ref="BN51:BN54"/>
    <mergeCell ref="BO51:BO52"/>
    <mergeCell ref="D49:D50"/>
    <mergeCell ref="BC49:BC50"/>
    <mergeCell ref="BO49:BO50"/>
    <mergeCell ref="BD47:BD50"/>
    <mergeCell ref="BF47:BF50"/>
    <mergeCell ref="BH47:BH50"/>
    <mergeCell ref="BJ47:BJ50"/>
    <mergeCell ref="BK47:BK50"/>
    <mergeCell ref="BL47:BL50"/>
    <mergeCell ref="AV47:AV50"/>
    <mergeCell ref="AW47:AW50"/>
    <mergeCell ref="D53:D54"/>
    <mergeCell ref="BC53:BC54"/>
    <mergeCell ref="BO53:BO54"/>
    <mergeCell ref="BD51:BD54"/>
    <mergeCell ref="BF51:BF54"/>
    <mergeCell ref="BH51:BH54"/>
    <mergeCell ref="BJ51:BJ54"/>
    <mergeCell ref="BK51:BK54"/>
    <mergeCell ref="BL51:BL54"/>
    <mergeCell ref="AV51:AV54"/>
    <mergeCell ref="AW51:AW54"/>
    <mergeCell ref="AX51:AX54"/>
    <mergeCell ref="AY51:AY54"/>
    <mergeCell ref="BB51:BB54"/>
    <mergeCell ref="BC51:BC52"/>
    <mergeCell ref="AX55:AX58"/>
    <mergeCell ref="AY55:AY58"/>
    <mergeCell ref="BB55:BB58"/>
    <mergeCell ref="BC55:BC56"/>
    <mergeCell ref="D55:D56"/>
    <mergeCell ref="AC55:AC58"/>
    <mergeCell ref="AF55:AF58"/>
    <mergeCell ref="AH55:AH58"/>
    <mergeCell ref="AN55:AN58"/>
    <mergeCell ref="C59:C62"/>
    <mergeCell ref="D59:D60"/>
    <mergeCell ref="AC59:AC62"/>
    <mergeCell ref="AF59:AF62"/>
    <mergeCell ref="AH59:AH62"/>
    <mergeCell ref="AN59:AN62"/>
    <mergeCell ref="BM55:BM58"/>
    <mergeCell ref="BN55:BN58"/>
    <mergeCell ref="BO55:BO56"/>
    <mergeCell ref="C55:C58"/>
    <mergeCell ref="BM59:BM62"/>
    <mergeCell ref="BN59:BN62"/>
    <mergeCell ref="BO59:BO60"/>
    <mergeCell ref="D57:D58"/>
    <mergeCell ref="BC57:BC58"/>
    <mergeCell ref="BO57:BO58"/>
    <mergeCell ref="BD55:BD58"/>
    <mergeCell ref="BF55:BF58"/>
    <mergeCell ref="BH55:BH58"/>
    <mergeCell ref="BJ55:BJ58"/>
    <mergeCell ref="BK55:BK58"/>
    <mergeCell ref="BL55:BL58"/>
    <mergeCell ref="AV55:AV58"/>
    <mergeCell ref="AW55:AW58"/>
    <mergeCell ref="D61:D62"/>
    <mergeCell ref="BC61:BC62"/>
    <mergeCell ref="BO61:BO62"/>
    <mergeCell ref="BD59:BD62"/>
    <mergeCell ref="BF59:BF62"/>
    <mergeCell ref="BH59:BH62"/>
    <mergeCell ref="BJ59:BJ62"/>
    <mergeCell ref="BK59:BK62"/>
    <mergeCell ref="BL59:BL62"/>
    <mergeCell ref="AV59:AV62"/>
    <mergeCell ref="AW59:AW62"/>
    <mergeCell ref="AX59:AX62"/>
    <mergeCell ref="AY59:AY62"/>
    <mergeCell ref="BB59:BB62"/>
    <mergeCell ref="BC59:BC60"/>
    <mergeCell ref="AX63:AX66"/>
    <mergeCell ref="AY63:AY66"/>
    <mergeCell ref="BB63:BB66"/>
    <mergeCell ref="BC63:BC64"/>
    <mergeCell ref="D63:D64"/>
    <mergeCell ref="AC63:AC66"/>
    <mergeCell ref="AF63:AF66"/>
    <mergeCell ref="AH63:AH66"/>
    <mergeCell ref="AN63:AN66"/>
    <mergeCell ref="C67:C70"/>
    <mergeCell ref="D67:D68"/>
    <mergeCell ref="AC67:AC70"/>
    <mergeCell ref="AF67:AF70"/>
    <mergeCell ref="AH67:AH70"/>
    <mergeCell ref="AN67:AN70"/>
    <mergeCell ref="BM63:BM66"/>
    <mergeCell ref="BN63:BN66"/>
    <mergeCell ref="BO63:BO64"/>
    <mergeCell ref="C63:C66"/>
    <mergeCell ref="BM67:BM70"/>
    <mergeCell ref="BN67:BN70"/>
    <mergeCell ref="BO67:BO68"/>
    <mergeCell ref="D65:D66"/>
    <mergeCell ref="BC65:BC66"/>
    <mergeCell ref="BO65:BO66"/>
    <mergeCell ref="BD63:BD66"/>
    <mergeCell ref="BF63:BF66"/>
    <mergeCell ref="BH63:BH66"/>
    <mergeCell ref="BJ63:BJ66"/>
    <mergeCell ref="BK63:BK66"/>
    <mergeCell ref="BL63:BL66"/>
    <mergeCell ref="AV63:AV66"/>
    <mergeCell ref="AW63:AW66"/>
    <mergeCell ref="D69:D70"/>
    <mergeCell ref="BC69:BC70"/>
    <mergeCell ref="BO69:BO70"/>
    <mergeCell ref="BD67:BD70"/>
    <mergeCell ref="BF67:BF70"/>
    <mergeCell ref="BH67:BH70"/>
    <mergeCell ref="BJ67:BJ70"/>
    <mergeCell ref="BK67:BK70"/>
    <mergeCell ref="BL67:BL70"/>
    <mergeCell ref="AV67:AV70"/>
    <mergeCell ref="AW67:AW70"/>
    <mergeCell ref="AX67:AX70"/>
    <mergeCell ref="AY67:AY70"/>
    <mergeCell ref="BB67:BB70"/>
    <mergeCell ref="BC67:BC68"/>
    <mergeCell ref="BN71:BN74"/>
    <mergeCell ref="BO71:BO72"/>
    <mergeCell ref="BO73:BO74"/>
    <mergeCell ref="BB71:BB74"/>
    <mergeCell ref="BC71:BC72"/>
    <mergeCell ref="BD71:BD74"/>
    <mergeCell ref="BF71:BF74"/>
    <mergeCell ref="BH71:BH74"/>
    <mergeCell ref="BJ71:BJ74"/>
    <mergeCell ref="BC73:BC74"/>
    <mergeCell ref="C75:C78"/>
    <mergeCell ref="D75:D76"/>
    <mergeCell ref="AC75:AC78"/>
    <mergeCell ref="AF75:AF78"/>
    <mergeCell ref="AH75:AH78"/>
    <mergeCell ref="AN75:AN78"/>
    <mergeCell ref="BK71:BK74"/>
    <mergeCell ref="BL71:BL74"/>
    <mergeCell ref="BM71:BM74"/>
    <mergeCell ref="AU71:AU72"/>
    <mergeCell ref="AV71:AV74"/>
    <mergeCell ref="AW71:AW74"/>
    <mergeCell ref="AX71:AX74"/>
    <mergeCell ref="AY71:AY74"/>
    <mergeCell ref="BA71:BA72"/>
    <mergeCell ref="C71:C74"/>
    <mergeCell ref="D71:D72"/>
    <mergeCell ref="AC71:AC74"/>
    <mergeCell ref="AF71:AF74"/>
    <mergeCell ref="AH71:AH74"/>
    <mergeCell ref="AN71:AN74"/>
    <mergeCell ref="D73:D74"/>
    <mergeCell ref="BM75:BM78"/>
    <mergeCell ref="BO75:BO76"/>
    <mergeCell ref="D77:D78"/>
    <mergeCell ref="BC77:BC78"/>
    <mergeCell ref="BO77:BO78"/>
    <mergeCell ref="BD75:BD78"/>
    <mergeCell ref="BF75:BF78"/>
    <mergeCell ref="BH75:BH78"/>
    <mergeCell ref="BJ75:BJ78"/>
    <mergeCell ref="BK75:BK78"/>
    <mergeCell ref="BL75:BL78"/>
    <mergeCell ref="AV75:AV78"/>
    <mergeCell ref="AW75:AW78"/>
    <mergeCell ref="AX75:AX78"/>
    <mergeCell ref="AY75:AY78"/>
    <mergeCell ref="BB75:BB78"/>
    <mergeCell ref="BC75:BC76"/>
  </mergeCells>
  <phoneticPr fontId="1"/>
  <pageMargins left="0.39370078740157483" right="0.19685039370078741" top="0.78740157480314965" bottom="0.39370078740157483" header="0.39370078740157483" footer="0.15748031496062992"/>
  <pageSetup paperSize="9" scale="76" pageOrder="overThenDown" orientation="portrait" horizontalDpi="300" verticalDpi="300" r:id="rId1"/>
  <headerFooter differentFirst="1">
    <firstHeader>&amp;L&amp;"ＤＦ特太ゴシック体,標準"&amp;16認定こども園（保育認定）</firstHeader>
  </headerFooter>
  <rowBreaks count="1" manualBreakCount="1">
    <brk id="6" max="66" man="1"/>
  </rowBreaks>
  <colBreaks count="3" manualBreakCount="3">
    <brk id="20" max="77" man="1"/>
    <brk id="33" max="77" man="1"/>
    <brk id="51" max="7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76"/>
  <sheetViews>
    <sheetView view="pageBreakPreview" zoomScale="90" zoomScaleNormal="100" zoomScaleSheetLayoutView="90" workbookViewId="0">
      <selection activeCell="A10" sqref="A10:A12"/>
    </sheetView>
  </sheetViews>
  <sheetFormatPr defaultColWidth="2.5" defaultRowHeight="25.5" customHeight="1"/>
  <cols>
    <col min="1" max="1" width="23" style="214" customWidth="1"/>
    <col min="2" max="2" width="2.5" style="214" customWidth="1"/>
    <col min="3" max="21" width="2.625" style="214" customWidth="1"/>
    <col min="22" max="22" width="2.75" style="214" customWidth="1"/>
    <col min="23" max="23" width="57.375" style="241" customWidth="1"/>
    <col min="24" max="16384" width="2.5" style="214"/>
  </cols>
  <sheetData>
    <row r="1" spans="1:23" ht="25.5" customHeight="1">
      <c r="A1" s="212" t="s">
        <v>161</v>
      </c>
      <c r="B1" s="213"/>
      <c r="C1" s="213"/>
      <c r="D1" s="213"/>
      <c r="E1" s="213"/>
      <c r="F1" s="213"/>
      <c r="G1" s="213"/>
      <c r="H1" s="213"/>
      <c r="I1" s="213"/>
      <c r="J1" s="213"/>
      <c r="K1" s="213"/>
      <c r="L1" s="213"/>
      <c r="M1" s="213"/>
      <c r="N1" s="213"/>
      <c r="O1" s="213"/>
      <c r="P1" s="213"/>
      <c r="Q1" s="213"/>
      <c r="R1" s="213"/>
      <c r="S1" s="213"/>
      <c r="T1" s="213"/>
      <c r="U1" s="213"/>
      <c r="V1" s="213"/>
      <c r="W1" s="213"/>
    </row>
    <row r="3" spans="1:23" ht="20.25" customHeight="1">
      <c r="A3" s="891" t="s">
        <v>431</v>
      </c>
      <c r="B3" s="894" t="s">
        <v>432</v>
      </c>
      <c r="C3" s="919" t="s">
        <v>433</v>
      </c>
      <c r="D3" s="215"/>
      <c r="E3" s="922" t="s">
        <v>434</v>
      </c>
      <c r="F3" s="922"/>
      <c r="G3" s="922"/>
      <c r="H3" s="922"/>
      <c r="I3" s="922"/>
      <c r="J3" s="216"/>
      <c r="K3" s="923" t="s">
        <v>165</v>
      </c>
      <c r="L3" s="923"/>
      <c r="M3" s="923"/>
      <c r="N3" s="923"/>
      <c r="O3" s="923"/>
      <c r="P3" s="923"/>
      <c r="Q3" s="923"/>
      <c r="R3" s="923"/>
      <c r="S3" s="216"/>
      <c r="T3" s="216"/>
      <c r="U3" s="216"/>
      <c r="V3" s="217"/>
      <c r="W3" s="879" t="s">
        <v>174</v>
      </c>
    </row>
    <row r="4" spans="1:23" ht="25.5" customHeight="1">
      <c r="A4" s="892"/>
      <c r="B4" s="895"/>
      <c r="C4" s="920"/>
      <c r="D4" s="218" t="s">
        <v>435</v>
      </c>
      <c r="E4" s="924">
        <v>24930</v>
      </c>
      <c r="F4" s="924"/>
      <c r="G4" s="924"/>
      <c r="H4" s="924"/>
      <c r="I4" s="924"/>
      <c r="J4" s="219" t="s">
        <v>436</v>
      </c>
      <c r="K4" s="925">
        <v>240</v>
      </c>
      <c r="L4" s="925"/>
      <c r="M4" s="925"/>
      <c r="N4" s="925"/>
      <c r="O4" s="925"/>
      <c r="P4" s="925"/>
      <c r="Q4" s="925"/>
      <c r="R4" s="925"/>
      <c r="S4" s="220" t="s">
        <v>437</v>
      </c>
      <c r="T4" s="219"/>
      <c r="U4" s="219"/>
      <c r="V4" s="221"/>
      <c r="W4" s="879"/>
    </row>
    <row r="5" spans="1:23" ht="20.25" customHeight="1">
      <c r="A5" s="892"/>
      <c r="B5" s="895"/>
      <c r="C5" s="921"/>
      <c r="D5" s="222"/>
      <c r="E5" s="222"/>
      <c r="F5" s="222"/>
      <c r="G5" s="223"/>
      <c r="H5" s="223"/>
      <c r="I5" s="223"/>
      <c r="J5" s="223"/>
      <c r="K5" s="223"/>
      <c r="L5" s="223"/>
      <c r="M5" s="928" t="s">
        <v>438</v>
      </c>
      <c r="N5" s="928"/>
      <c r="O5" s="928"/>
      <c r="P5" s="928"/>
      <c r="Q5" s="928"/>
      <c r="R5" s="928"/>
      <c r="S5" s="928"/>
      <c r="T5" s="928"/>
      <c r="U5" s="928"/>
      <c r="V5" s="929"/>
      <c r="W5" s="879"/>
    </row>
    <row r="6" spans="1:23" ht="20.25" customHeight="1">
      <c r="A6" s="892"/>
      <c r="B6" s="895"/>
      <c r="C6" s="919" t="s">
        <v>439</v>
      </c>
      <c r="D6" s="215"/>
      <c r="E6" s="922" t="s">
        <v>434</v>
      </c>
      <c r="F6" s="922"/>
      <c r="G6" s="922"/>
      <c r="H6" s="922"/>
      <c r="I6" s="922"/>
      <c r="J6" s="216"/>
      <c r="K6" s="923" t="s">
        <v>165</v>
      </c>
      <c r="L6" s="923"/>
      <c r="M6" s="923"/>
      <c r="N6" s="923"/>
      <c r="O6" s="923"/>
      <c r="P6" s="923"/>
      <c r="Q6" s="923"/>
      <c r="R6" s="923"/>
      <c r="S6" s="216"/>
      <c r="T6" s="216"/>
      <c r="U6" s="216"/>
      <c r="V6" s="217"/>
      <c r="W6" s="879"/>
    </row>
    <row r="7" spans="1:23" ht="25.5" customHeight="1">
      <c r="A7" s="892"/>
      <c r="B7" s="895"/>
      <c r="C7" s="920"/>
      <c r="D7" s="218" t="s">
        <v>435</v>
      </c>
      <c r="E7" s="924">
        <v>16620</v>
      </c>
      <c r="F7" s="924"/>
      <c r="G7" s="924"/>
      <c r="H7" s="924"/>
      <c r="I7" s="924"/>
      <c r="J7" s="219" t="s">
        <v>436</v>
      </c>
      <c r="K7" s="925">
        <v>160</v>
      </c>
      <c r="L7" s="925"/>
      <c r="M7" s="925"/>
      <c r="N7" s="925"/>
      <c r="O7" s="925"/>
      <c r="P7" s="925"/>
      <c r="Q7" s="925"/>
      <c r="R7" s="925"/>
      <c r="S7" s="220" t="s">
        <v>437</v>
      </c>
      <c r="T7" s="219"/>
      <c r="U7" s="219"/>
      <c r="V7" s="221"/>
      <c r="W7" s="879"/>
    </row>
    <row r="8" spans="1:23" ht="20.25" customHeight="1">
      <c r="A8" s="893"/>
      <c r="B8" s="896"/>
      <c r="C8" s="921"/>
      <c r="D8" s="222"/>
      <c r="E8" s="222"/>
      <c r="F8" s="222"/>
      <c r="G8" s="223"/>
      <c r="H8" s="223"/>
      <c r="I8" s="223"/>
      <c r="J8" s="223"/>
      <c r="K8" s="223"/>
      <c r="L8" s="223"/>
      <c r="M8" s="926" t="s">
        <v>438</v>
      </c>
      <c r="N8" s="926"/>
      <c r="O8" s="926"/>
      <c r="P8" s="926"/>
      <c r="Q8" s="926"/>
      <c r="R8" s="926"/>
      <c r="S8" s="926"/>
      <c r="T8" s="926"/>
      <c r="U8" s="926"/>
      <c r="V8" s="927"/>
      <c r="W8" s="879"/>
    </row>
    <row r="9" spans="1:23" ht="20.25" customHeight="1">
      <c r="A9" s="224"/>
      <c r="B9" s="224"/>
      <c r="C9" s="225"/>
      <c r="D9" s="224"/>
      <c r="E9" s="224"/>
      <c r="F9" s="224"/>
      <c r="G9" s="226"/>
      <c r="H9" s="226">
        <v>377290</v>
      </c>
      <c r="I9" s="226"/>
      <c r="J9" s="226"/>
      <c r="K9" s="226"/>
      <c r="L9" s="226"/>
      <c r="M9" s="227"/>
      <c r="N9" s="227"/>
      <c r="O9" s="227"/>
      <c r="P9" s="227"/>
      <c r="Q9" s="227"/>
      <c r="R9" s="227"/>
      <c r="S9" s="227"/>
      <c r="T9" s="227"/>
      <c r="U9" s="227"/>
      <c r="V9" s="227"/>
      <c r="W9" s="228"/>
    </row>
    <row r="10" spans="1:23" ht="30" customHeight="1">
      <c r="A10" s="891" t="s">
        <v>440</v>
      </c>
      <c r="B10" s="894" t="s">
        <v>441</v>
      </c>
      <c r="C10" s="891" t="s">
        <v>186</v>
      </c>
      <c r="D10" s="917"/>
      <c r="E10" s="917"/>
      <c r="F10" s="917"/>
      <c r="G10" s="917"/>
      <c r="H10" s="917"/>
      <c r="I10" s="917"/>
      <c r="J10" s="917"/>
      <c r="K10" s="917"/>
      <c r="L10" s="917"/>
      <c r="M10" s="917"/>
      <c r="N10" s="917"/>
      <c r="O10" s="917"/>
      <c r="P10" s="917"/>
      <c r="Q10" s="917"/>
      <c r="R10" s="917"/>
      <c r="S10" s="917"/>
      <c r="T10" s="917"/>
      <c r="U10" s="917"/>
      <c r="V10" s="918"/>
      <c r="W10" s="904" t="s">
        <v>442</v>
      </c>
    </row>
    <row r="11" spans="1:23" ht="20.25" customHeight="1">
      <c r="A11" s="913"/>
      <c r="B11" s="915"/>
      <c r="C11" s="907" t="s">
        <v>505</v>
      </c>
      <c r="D11" s="908"/>
      <c r="E11" s="908"/>
      <c r="F11" s="908"/>
      <c r="G11" s="908"/>
      <c r="H11" s="908"/>
      <c r="I11" s="908"/>
      <c r="J11" s="908"/>
      <c r="K11" s="908"/>
      <c r="L11" s="908"/>
      <c r="M11" s="908"/>
      <c r="N11" s="908"/>
      <c r="O11" s="908"/>
      <c r="P11" s="908"/>
      <c r="Q11" s="908"/>
      <c r="R11" s="908"/>
      <c r="S11" s="908"/>
      <c r="T11" s="908"/>
      <c r="U11" s="908"/>
      <c r="V11" s="909"/>
      <c r="W11" s="905"/>
    </row>
    <row r="12" spans="1:23" ht="20.25" customHeight="1">
      <c r="A12" s="914"/>
      <c r="B12" s="916"/>
      <c r="C12" s="910" t="s">
        <v>506</v>
      </c>
      <c r="D12" s="911"/>
      <c r="E12" s="911"/>
      <c r="F12" s="911"/>
      <c r="G12" s="911"/>
      <c r="H12" s="911"/>
      <c r="I12" s="911"/>
      <c r="J12" s="911"/>
      <c r="K12" s="911"/>
      <c r="L12" s="911"/>
      <c r="M12" s="911"/>
      <c r="N12" s="911"/>
      <c r="O12" s="911"/>
      <c r="P12" s="911"/>
      <c r="Q12" s="911"/>
      <c r="R12" s="911"/>
      <c r="S12" s="911"/>
      <c r="T12" s="911"/>
      <c r="U12" s="911"/>
      <c r="V12" s="912"/>
      <c r="W12" s="906"/>
    </row>
    <row r="13" spans="1:23" ht="25.5" customHeight="1">
      <c r="A13" s="229"/>
      <c r="B13" s="229"/>
      <c r="C13" s="229"/>
      <c r="D13" s="230"/>
      <c r="E13" s="230"/>
      <c r="F13" s="230"/>
      <c r="G13" s="230"/>
      <c r="H13" s="231"/>
      <c r="I13" s="231"/>
      <c r="J13" s="231"/>
      <c r="K13" s="231"/>
      <c r="L13" s="229"/>
      <c r="M13" s="231"/>
      <c r="N13" s="231"/>
      <c r="O13" s="231"/>
      <c r="P13" s="231"/>
      <c r="Q13" s="232"/>
      <c r="R13" s="232"/>
      <c r="S13" s="232"/>
      <c r="T13" s="232"/>
      <c r="U13" s="232"/>
      <c r="V13" s="232"/>
      <c r="W13" s="233"/>
    </row>
    <row r="14" spans="1:23" ht="30" customHeight="1">
      <c r="A14" s="891" t="s">
        <v>188</v>
      </c>
      <c r="B14" s="894" t="s">
        <v>443</v>
      </c>
      <c r="C14" s="899" t="s">
        <v>190</v>
      </c>
      <c r="D14" s="900"/>
      <c r="E14" s="900"/>
      <c r="F14" s="900"/>
      <c r="G14" s="900"/>
      <c r="H14" s="897">
        <v>1710</v>
      </c>
      <c r="I14" s="897"/>
      <c r="J14" s="897"/>
      <c r="K14" s="897"/>
      <c r="L14" s="898"/>
      <c r="M14" s="899" t="s">
        <v>191</v>
      </c>
      <c r="N14" s="900"/>
      <c r="O14" s="900"/>
      <c r="P14" s="900"/>
      <c r="Q14" s="900"/>
      <c r="R14" s="897">
        <v>1180</v>
      </c>
      <c r="S14" s="897"/>
      <c r="T14" s="897"/>
      <c r="U14" s="897"/>
      <c r="V14" s="898"/>
      <c r="W14" s="879" t="s">
        <v>192</v>
      </c>
    </row>
    <row r="15" spans="1:23" ht="30" customHeight="1">
      <c r="A15" s="892"/>
      <c r="B15" s="895"/>
      <c r="C15" s="899" t="s">
        <v>193</v>
      </c>
      <c r="D15" s="900"/>
      <c r="E15" s="900"/>
      <c r="F15" s="900"/>
      <c r="G15" s="900"/>
      <c r="H15" s="897">
        <v>1530</v>
      </c>
      <c r="I15" s="897"/>
      <c r="J15" s="897"/>
      <c r="K15" s="897"/>
      <c r="L15" s="898"/>
      <c r="M15" s="899" t="s">
        <v>194</v>
      </c>
      <c r="N15" s="900"/>
      <c r="O15" s="900"/>
      <c r="P15" s="900"/>
      <c r="Q15" s="900"/>
      <c r="R15" s="897">
        <v>110</v>
      </c>
      <c r="S15" s="897"/>
      <c r="T15" s="897"/>
      <c r="U15" s="897"/>
      <c r="V15" s="898"/>
      <c r="W15" s="879"/>
    </row>
    <row r="16" spans="1:23" ht="30" customHeight="1">
      <c r="A16" s="893"/>
      <c r="B16" s="896"/>
      <c r="C16" s="899" t="s">
        <v>195</v>
      </c>
      <c r="D16" s="900"/>
      <c r="E16" s="900"/>
      <c r="F16" s="900"/>
      <c r="G16" s="900"/>
      <c r="H16" s="897">
        <v>1510</v>
      </c>
      <c r="I16" s="897"/>
      <c r="J16" s="897"/>
      <c r="K16" s="897"/>
      <c r="L16" s="898"/>
      <c r="M16" s="901"/>
      <c r="N16" s="902"/>
      <c r="O16" s="902"/>
      <c r="P16" s="902"/>
      <c r="Q16" s="902"/>
      <c r="R16" s="902"/>
      <c r="S16" s="902"/>
      <c r="T16" s="902"/>
      <c r="U16" s="902"/>
      <c r="V16" s="903"/>
      <c r="W16" s="879"/>
    </row>
    <row r="17" spans="1:23" ht="25.5" customHeight="1">
      <c r="A17" s="229"/>
      <c r="B17" s="229"/>
      <c r="C17" s="229"/>
      <c r="D17" s="230"/>
      <c r="E17" s="230"/>
      <c r="F17" s="230"/>
      <c r="G17" s="230"/>
      <c r="H17" s="231"/>
      <c r="I17" s="231"/>
      <c r="J17" s="231"/>
      <c r="K17" s="231"/>
      <c r="L17" s="229"/>
      <c r="M17" s="231"/>
      <c r="N17" s="231"/>
      <c r="O17" s="231"/>
      <c r="P17" s="231"/>
      <c r="Q17" s="232"/>
      <c r="R17" s="232"/>
      <c r="S17" s="232"/>
      <c r="T17" s="232"/>
      <c r="U17" s="232"/>
      <c r="V17" s="232"/>
      <c r="W17" s="233"/>
    </row>
    <row r="18" spans="1:23" ht="30" customHeight="1">
      <c r="A18" s="234" t="s">
        <v>444</v>
      </c>
      <c r="B18" s="235" t="s">
        <v>445</v>
      </c>
      <c r="C18" s="889">
        <v>29710</v>
      </c>
      <c r="D18" s="889"/>
      <c r="E18" s="889"/>
      <c r="F18" s="889"/>
      <c r="G18" s="889"/>
      <c r="H18" s="889"/>
      <c r="I18" s="889"/>
      <c r="J18" s="889"/>
      <c r="K18" s="889"/>
      <c r="L18" s="889"/>
      <c r="M18" s="889"/>
      <c r="N18" s="889"/>
      <c r="O18" s="889"/>
      <c r="P18" s="889"/>
      <c r="Q18" s="889"/>
      <c r="R18" s="889"/>
      <c r="S18" s="889"/>
      <c r="T18" s="889"/>
      <c r="U18" s="889"/>
      <c r="V18" s="890"/>
      <c r="W18" s="236" t="s">
        <v>198</v>
      </c>
    </row>
    <row r="19" spans="1:23" ht="25.5" customHeight="1">
      <c r="A19" s="229"/>
      <c r="B19" s="229"/>
      <c r="C19" s="229"/>
      <c r="D19" s="230"/>
      <c r="E19" s="230"/>
      <c r="F19" s="230"/>
      <c r="G19" s="230"/>
      <c r="H19" s="231"/>
      <c r="I19" s="231"/>
      <c r="J19" s="231"/>
      <c r="K19" s="231"/>
      <c r="L19" s="229"/>
      <c r="M19" s="231"/>
      <c r="N19" s="231"/>
      <c r="O19" s="231"/>
      <c r="P19" s="231"/>
      <c r="Q19" s="232"/>
      <c r="R19" s="232"/>
      <c r="S19" s="232"/>
      <c r="T19" s="232"/>
      <c r="U19" s="232"/>
      <c r="V19" s="232"/>
      <c r="W19" s="233"/>
    </row>
    <row r="20" spans="1:23" ht="30" customHeight="1">
      <c r="A20" s="234" t="s">
        <v>199</v>
      </c>
      <c r="B20" s="235" t="s">
        <v>446</v>
      </c>
      <c r="C20" s="934">
        <v>5970</v>
      </c>
      <c r="D20" s="934"/>
      <c r="E20" s="934"/>
      <c r="F20" s="934"/>
      <c r="G20" s="934"/>
      <c r="H20" s="934"/>
      <c r="I20" s="934"/>
      <c r="J20" s="934"/>
      <c r="K20" s="934"/>
      <c r="L20" s="934"/>
      <c r="M20" s="934"/>
      <c r="N20" s="934"/>
      <c r="O20" s="934"/>
      <c r="P20" s="934"/>
      <c r="Q20" s="934"/>
      <c r="R20" s="934"/>
      <c r="S20" s="934"/>
      <c r="T20" s="934"/>
      <c r="U20" s="934"/>
      <c r="V20" s="935"/>
      <c r="W20" s="236" t="s">
        <v>198</v>
      </c>
    </row>
    <row r="21" spans="1:23" ht="25.5" customHeight="1">
      <c r="A21" s="229"/>
      <c r="B21" s="229"/>
      <c r="C21" s="229"/>
      <c r="D21" s="230"/>
      <c r="E21" s="230"/>
      <c r="F21" s="230"/>
      <c r="G21" s="230"/>
      <c r="H21" s="231"/>
      <c r="I21" s="231"/>
      <c r="J21" s="231"/>
      <c r="K21" s="231"/>
      <c r="L21" s="229"/>
      <c r="M21" s="231"/>
      <c r="N21" s="231"/>
      <c r="O21" s="231"/>
      <c r="P21" s="231"/>
      <c r="Q21" s="232"/>
      <c r="R21" s="232"/>
      <c r="S21" s="232"/>
      <c r="T21" s="232"/>
      <c r="U21" s="232"/>
      <c r="V21" s="232"/>
      <c r="W21" s="237"/>
    </row>
    <row r="22" spans="1:23" ht="30" customHeight="1">
      <c r="A22" s="234" t="s">
        <v>447</v>
      </c>
      <c r="B22" s="235" t="s">
        <v>448</v>
      </c>
      <c r="C22" s="936">
        <v>74840</v>
      </c>
      <c r="D22" s="936"/>
      <c r="E22" s="936"/>
      <c r="F22" s="936"/>
      <c r="G22" s="936"/>
      <c r="H22" s="936"/>
      <c r="I22" s="936"/>
      <c r="J22" s="936"/>
      <c r="K22" s="936"/>
      <c r="L22" s="936"/>
      <c r="M22" s="936"/>
      <c r="N22" s="936"/>
      <c r="O22" s="936"/>
      <c r="P22" s="936"/>
      <c r="Q22" s="936"/>
      <c r="R22" s="936"/>
      <c r="S22" s="936"/>
      <c r="T22" s="936"/>
      <c r="U22" s="936"/>
      <c r="V22" s="937"/>
      <c r="W22" s="236" t="s">
        <v>198</v>
      </c>
    </row>
    <row r="23" spans="1:23" ht="25.5" customHeight="1">
      <c r="A23" s="229"/>
      <c r="B23" s="229"/>
      <c r="C23" s="229"/>
      <c r="D23" s="230"/>
      <c r="E23" s="230"/>
      <c r="F23" s="230"/>
      <c r="G23" s="230"/>
      <c r="H23" s="231"/>
      <c r="I23" s="231"/>
      <c r="J23" s="231"/>
      <c r="K23" s="231"/>
      <c r="L23" s="229"/>
      <c r="M23" s="231"/>
      <c r="N23" s="231"/>
      <c r="O23" s="231"/>
      <c r="P23" s="231"/>
      <c r="Q23" s="232"/>
      <c r="R23" s="232"/>
      <c r="S23" s="232"/>
      <c r="T23" s="232"/>
      <c r="U23" s="232"/>
      <c r="V23" s="232"/>
      <c r="W23" s="237"/>
    </row>
    <row r="24" spans="1:23" ht="18" customHeight="1">
      <c r="A24" s="891" t="s">
        <v>203</v>
      </c>
      <c r="B24" s="894" t="s">
        <v>449</v>
      </c>
      <c r="C24" s="882" t="s">
        <v>204</v>
      </c>
      <c r="D24" s="883"/>
      <c r="E24" s="883"/>
      <c r="F24" s="883"/>
      <c r="G24" s="883"/>
      <c r="H24" s="883"/>
      <c r="I24" s="883"/>
      <c r="J24" s="883"/>
      <c r="K24" s="883"/>
      <c r="L24" s="886">
        <v>448000</v>
      </c>
      <c r="M24" s="886"/>
      <c r="N24" s="886"/>
      <c r="O24" s="886"/>
      <c r="P24" s="238"/>
      <c r="Q24" s="238"/>
      <c r="R24" s="238"/>
      <c r="S24" s="238"/>
      <c r="T24" s="238"/>
      <c r="U24" s="238"/>
      <c r="V24" s="239"/>
      <c r="W24" s="879" t="s">
        <v>450</v>
      </c>
    </row>
    <row r="25" spans="1:23" ht="18" customHeight="1">
      <c r="A25" s="892"/>
      <c r="B25" s="895"/>
      <c r="C25" s="884"/>
      <c r="D25" s="885"/>
      <c r="E25" s="885"/>
      <c r="F25" s="885"/>
      <c r="G25" s="885"/>
      <c r="H25" s="885"/>
      <c r="I25" s="885"/>
      <c r="J25" s="885"/>
      <c r="K25" s="885"/>
      <c r="L25" s="880" t="s">
        <v>451</v>
      </c>
      <c r="M25" s="880"/>
      <c r="N25" s="880"/>
      <c r="O25" s="880"/>
      <c r="P25" s="880"/>
      <c r="Q25" s="880"/>
      <c r="R25" s="880"/>
      <c r="S25" s="880"/>
      <c r="T25" s="880"/>
      <c r="U25" s="880"/>
      <c r="V25" s="881"/>
      <c r="W25" s="879"/>
    </row>
    <row r="26" spans="1:23" ht="18" customHeight="1">
      <c r="A26" s="892"/>
      <c r="B26" s="895"/>
      <c r="C26" s="882" t="s">
        <v>207</v>
      </c>
      <c r="D26" s="883"/>
      <c r="E26" s="883"/>
      <c r="F26" s="883"/>
      <c r="G26" s="883"/>
      <c r="H26" s="883"/>
      <c r="I26" s="883"/>
      <c r="J26" s="883"/>
      <c r="K26" s="883"/>
      <c r="L26" s="886">
        <v>746000</v>
      </c>
      <c r="M26" s="886"/>
      <c r="N26" s="886"/>
      <c r="O26" s="886"/>
      <c r="P26" s="238"/>
      <c r="Q26" s="238"/>
      <c r="R26" s="238"/>
      <c r="S26" s="238"/>
      <c r="T26" s="238"/>
      <c r="U26" s="238"/>
      <c r="V26" s="239"/>
      <c r="W26" s="879"/>
    </row>
    <row r="27" spans="1:23" ht="18" customHeight="1">
      <c r="A27" s="892"/>
      <c r="B27" s="895"/>
      <c r="C27" s="884"/>
      <c r="D27" s="885"/>
      <c r="E27" s="885"/>
      <c r="F27" s="885"/>
      <c r="G27" s="885"/>
      <c r="H27" s="885"/>
      <c r="I27" s="885"/>
      <c r="J27" s="885"/>
      <c r="K27" s="885"/>
      <c r="L27" s="880" t="s">
        <v>451</v>
      </c>
      <c r="M27" s="880"/>
      <c r="N27" s="880"/>
      <c r="O27" s="880"/>
      <c r="P27" s="880"/>
      <c r="Q27" s="880"/>
      <c r="R27" s="880"/>
      <c r="S27" s="880"/>
      <c r="T27" s="880"/>
      <c r="U27" s="880"/>
      <c r="V27" s="881"/>
      <c r="W27" s="879"/>
    </row>
    <row r="28" spans="1:23" ht="18" customHeight="1">
      <c r="A28" s="892"/>
      <c r="B28" s="895"/>
      <c r="C28" s="882" t="s">
        <v>208</v>
      </c>
      <c r="D28" s="883"/>
      <c r="E28" s="883"/>
      <c r="F28" s="883"/>
      <c r="G28" s="883"/>
      <c r="H28" s="883"/>
      <c r="I28" s="883"/>
      <c r="J28" s="883"/>
      <c r="K28" s="883"/>
      <c r="L28" s="886">
        <v>1045000</v>
      </c>
      <c r="M28" s="886"/>
      <c r="N28" s="886"/>
      <c r="O28" s="886"/>
      <c r="P28" s="238"/>
      <c r="Q28" s="238"/>
      <c r="R28" s="238"/>
      <c r="S28" s="238"/>
      <c r="T28" s="238"/>
      <c r="U28" s="238"/>
      <c r="V28" s="239"/>
      <c r="W28" s="879"/>
    </row>
    <row r="29" spans="1:23" ht="18" customHeight="1">
      <c r="A29" s="893"/>
      <c r="B29" s="896"/>
      <c r="C29" s="884"/>
      <c r="D29" s="885"/>
      <c r="E29" s="885"/>
      <c r="F29" s="885"/>
      <c r="G29" s="885"/>
      <c r="H29" s="885"/>
      <c r="I29" s="885"/>
      <c r="J29" s="885"/>
      <c r="K29" s="885"/>
      <c r="L29" s="880" t="s">
        <v>451</v>
      </c>
      <c r="M29" s="880"/>
      <c r="N29" s="880"/>
      <c r="O29" s="880"/>
      <c r="P29" s="880"/>
      <c r="Q29" s="880"/>
      <c r="R29" s="880"/>
      <c r="S29" s="880"/>
      <c r="T29" s="880"/>
      <c r="U29" s="880"/>
      <c r="V29" s="881"/>
      <c r="W29" s="879"/>
    </row>
    <row r="30" spans="1:23" ht="25.5" customHeight="1">
      <c r="A30" s="229"/>
      <c r="B30" s="229"/>
      <c r="C30" s="229"/>
      <c r="D30" s="230"/>
      <c r="E30" s="230"/>
      <c r="F30" s="230"/>
      <c r="G30" s="230"/>
      <c r="H30" s="231"/>
      <c r="I30" s="231"/>
      <c r="J30" s="231"/>
      <c r="K30" s="231"/>
      <c r="L30" s="229"/>
      <c r="M30" s="232"/>
      <c r="N30" s="231"/>
      <c r="O30" s="231"/>
      <c r="P30" s="231"/>
      <c r="Q30" s="232"/>
      <c r="R30" s="232"/>
      <c r="S30" s="232"/>
      <c r="T30" s="232"/>
      <c r="U30" s="232"/>
      <c r="V30" s="232"/>
      <c r="W30" s="237"/>
    </row>
    <row r="31" spans="1:23" ht="30" customHeight="1">
      <c r="A31" s="234" t="s">
        <v>452</v>
      </c>
      <c r="B31" s="235" t="s">
        <v>453</v>
      </c>
      <c r="C31" s="887">
        <v>75000</v>
      </c>
      <c r="D31" s="887"/>
      <c r="E31" s="887"/>
      <c r="F31" s="887"/>
      <c r="G31" s="887"/>
      <c r="H31" s="887"/>
      <c r="I31" s="887"/>
      <c r="J31" s="887"/>
      <c r="K31" s="887"/>
      <c r="L31" s="887"/>
      <c r="M31" s="887"/>
      <c r="N31" s="887"/>
      <c r="O31" s="887"/>
      <c r="P31" s="887"/>
      <c r="Q31" s="887"/>
      <c r="R31" s="887"/>
      <c r="S31" s="887"/>
      <c r="T31" s="887"/>
      <c r="U31" s="887"/>
      <c r="V31" s="888"/>
      <c r="W31" s="236" t="s">
        <v>198</v>
      </c>
    </row>
    <row r="32" spans="1:23" ht="25.5" customHeight="1">
      <c r="A32" s="229"/>
      <c r="B32" s="229"/>
      <c r="C32" s="229"/>
      <c r="D32" s="230"/>
      <c r="E32" s="230"/>
      <c r="F32" s="230"/>
      <c r="G32" s="230"/>
      <c r="H32" s="231"/>
      <c r="I32" s="231"/>
      <c r="J32" s="231"/>
      <c r="K32" s="231"/>
      <c r="L32" s="229"/>
      <c r="M32" s="232"/>
      <c r="N32" s="231"/>
      <c r="O32" s="231"/>
      <c r="P32" s="231"/>
      <c r="Q32" s="232"/>
      <c r="R32" s="232"/>
      <c r="S32" s="232"/>
      <c r="T32" s="232"/>
      <c r="U32" s="232"/>
      <c r="V32" s="232"/>
      <c r="W32" s="240"/>
    </row>
    <row r="33" spans="1:23" ht="30" customHeight="1">
      <c r="A33" s="234" t="s">
        <v>454</v>
      </c>
      <c r="B33" s="235" t="s">
        <v>455</v>
      </c>
      <c r="C33" s="889">
        <v>48420</v>
      </c>
      <c r="D33" s="889"/>
      <c r="E33" s="889"/>
      <c r="F33" s="889"/>
      <c r="G33" s="889"/>
      <c r="H33" s="889"/>
      <c r="I33" s="889"/>
      <c r="J33" s="889"/>
      <c r="K33" s="889"/>
      <c r="L33" s="889"/>
      <c r="M33" s="889"/>
      <c r="N33" s="889"/>
      <c r="O33" s="889"/>
      <c r="P33" s="889"/>
      <c r="Q33" s="889"/>
      <c r="R33" s="889"/>
      <c r="S33" s="889"/>
      <c r="T33" s="889"/>
      <c r="U33" s="889"/>
      <c r="V33" s="890"/>
      <c r="W33" s="236" t="s">
        <v>198</v>
      </c>
    </row>
    <row r="34" spans="1:23" ht="25.5" customHeight="1">
      <c r="A34" s="229"/>
      <c r="B34" s="229"/>
      <c r="C34" s="229"/>
      <c r="D34" s="230"/>
      <c r="E34" s="230"/>
      <c r="F34" s="230"/>
      <c r="G34" s="230"/>
      <c r="H34" s="231"/>
      <c r="I34" s="231"/>
      <c r="J34" s="231"/>
      <c r="K34" s="231"/>
      <c r="L34" s="229"/>
      <c r="M34" s="232"/>
      <c r="N34" s="231"/>
      <c r="O34" s="231"/>
      <c r="P34" s="231"/>
      <c r="Q34" s="232"/>
      <c r="R34" s="232"/>
      <c r="S34" s="232"/>
      <c r="T34" s="232"/>
      <c r="U34" s="232"/>
      <c r="V34" s="232"/>
      <c r="W34" s="240" t="s">
        <v>456</v>
      </c>
    </row>
    <row r="35" spans="1:23" ht="30" customHeight="1">
      <c r="A35" s="234" t="s">
        <v>214</v>
      </c>
      <c r="B35" s="235" t="s">
        <v>457</v>
      </c>
      <c r="C35" s="889">
        <v>120000</v>
      </c>
      <c r="D35" s="889"/>
      <c r="E35" s="889"/>
      <c r="F35" s="889"/>
      <c r="G35" s="889"/>
      <c r="H35" s="889"/>
      <c r="I35" s="889"/>
      <c r="J35" s="889"/>
      <c r="K35" s="889"/>
      <c r="L35" s="889"/>
      <c r="M35" s="889"/>
      <c r="N35" s="889"/>
      <c r="O35" s="889"/>
      <c r="P35" s="889"/>
      <c r="Q35" s="889"/>
      <c r="R35" s="889"/>
      <c r="S35" s="889"/>
      <c r="T35" s="889"/>
      <c r="U35" s="889"/>
      <c r="V35" s="890"/>
      <c r="W35" s="236" t="s">
        <v>198</v>
      </c>
    </row>
    <row r="36" spans="1:23" ht="25.5" customHeight="1">
      <c r="A36" s="229"/>
      <c r="B36" s="229"/>
      <c r="C36" s="229"/>
      <c r="D36" s="230"/>
      <c r="E36" s="230"/>
      <c r="F36" s="230"/>
      <c r="G36" s="230"/>
      <c r="H36" s="231"/>
      <c r="I36" s="231"/>
      <c r="J36" s="231"/>
      <c r="K36" s="231"/>
      <c r="L36" s="229"/>
      <c r="M36" s="232"/>
      <c r="N36" s="231"/>
      <c r="O36" s="231"/>
      <c r="P36" s="231"/>
      <c r="Q36" s="232"/>
      <c r="R36" s="232"/>
      <c r="S36" s="232"/>
      <c r="T36" s="232"/>
      <c r="U36" s="232"/>
      <c r="V36" s="232"/>
      <c r="W36" s="240" t="s">
        <v>458</v>
      </c>
    </row>
    <row r="37" spans="1:23" ht="30" customHeight="1">
      <c r="A37" s="234" t="s">
        <v>459</v>
      </c>
      <c r="B37" s="235" t="s">
        <v>460</v>
      </c>
      <c r="C37" s="889">
        <v>75000</v>
      </c>
      <c r="D37" s="889"/>
      <c r="E37" s="889"/>
      <c r="F37" s="889"/>
      <c r="G37" s="889"/>
      <c r="H37" s="889"/>
      <c r="I37" s="889"/>
      <c r="J37" s="889"/>
      <c r="K37" s="889"/>
      <c r="L37" s="889"/>
      <c r="M37" s="889"/>
      <c r="N37" s="889"/>
      <c r="O37" s="889"/>
      <c r="P37" s="889"/>
      <c r="Q37" s="889"/>
      <c r="R37" s="889"/>
      <c r="S37" s="889"/>
      <c r="T37" s="889"/>
      <c r="U37" s="889"/>
      <c r="V37" s="890"/>
      <c r="W37" s="236" t="s">
        <v>198</v>
      </c>
    </row>
    <row r="38" spans="1:23" ht="25.5" customHeight="1">
      <c r="A38" s="878"/>
      <c r="B38" s="878"/>
      <c r="C38" s="878"/>
      <c r="D38" s="878"/>
      <c r="E38" s="878"/>
      <c r="F38" s="878"/>
      <c r="G38" s="878"/>
      <c r="H38" s="878"/>
      <c r="I38" s="878"/>
      <c r="J38" s="878"/>
      <c r="K38" s="878"/>
      <c r="L38" s="878"/>
      <c r="M38" s="878"/>
      <c r="N38" s="878"/>
      <c r="O38" s="878"/>
      <c r="P38" s="878"/>
      <c r="Q38" s="878"/>
      <c r="R38" s="878"/>
      <c r="S38" s="878"/>
      <c r="T38" s="878"/>
      <c r="U38" s="878"/>
      <c r="V38" s="878"/>
      <c r="W38" s="878"/>
    </row>
    <row r="39" spans="1:23" ht="25.5" customHeight="1">
      <c r="A39" s="878" t="s">
        <v>461</v>
      </c>
      <c r="B39" s="878"/>
      <c r="C39" s="878"/>
      <c r="D39" s="878"/>
      <c r="E39" s="878"/>
      <c r="F39" s="878"/>
      <c r="G39" s="878"/>
      <c r="H39" s="878"/>
      <c r="I39" s="878"/>
      <c r="J39" s="878"/>
      <c r="K39" s="878"/>
      <c r="L39" s="878"/>
      <c r="M39" s="878"/>
      <c r="N39" s="878"/>
      <c r="O39" s="878"/>
      <c r="P39" s="878"/>
      <c r="Q39" s="878"/>
      <c r="R39" s="878"/>
      <c r="S39" s="878"/>
      <c r="T39" s="878"/>
      <c r="U39" s="878"/>
      <c r="V39" s="878"/>
      <c r="W39" s="878"/>
    </row>
    <row r="40" spans="1:23" ht="25.5" customHeight="1">
      <c r="A40" s="214" t="s">
        <v>462</v>
      </c>
    </row>
    <row r="63" spans="7:7" ht="25.5" customHeight="1">
      <c r="G63" s="214">
        <v>36790</v>
      </c>
    </row>
    <row r="64" spans="7:7" ht="25.5" customHeight="1">
      <c r="G64" s="214">
        <v>44280</v>
      </c>
    </row>
    <row r="65" spans="7:10" ht="25.5" customHeight="1">
      <c r="G65" s="214">
        <v>100030</v>
      </c>
    </row>
    <row r="66" spans="7:10" ht="25.5" customHeight="1">
      <c r="G66" s="214">
        <v>174950</v>
      </c>
    </row>
    <row r="69" spans="7:10" ht="25.5" customHeight="1">
      <c r="J69" s="214">
        <v>171730</v>
      </c>
    </row>
    <row r="76" spans="7:10" ht="25.5" customHeight="1">
      <c r="J76" s="214">
        <v>95550</v>
      </c>
    </row>
  </sheetData>
  <sheetProtection password="9207" sheet="1" objects="1" scenarios="1"/>
  <mergeCells count="56">
    <mergeCell ref="W3:W8"/>
    <mergeCell ref="E4:I4"/>
    <mergeCell ref="K4:R4"/>
    <mergeCell ref="M5:V5"/>
    <mergeCell ref="C6:C8"/>
    <mergeCell ref="A3:A8"/>
    <mergeCell ref="B3:B8"/>
    <mergeCell ref="C3:C5"/>
    <mergeCell ref="E3:I3"/>
    <mergeCell ref="K3:R3"/>
    <mergeCell ref="E6:I6"/>
    <mergeCell ref="K6:R6"/>
    <mergeCell ref="E7:I7"/>
    <mergeCell ref="K7:R7"/>
    <mergeCell ref="M8:V8"/>
    <mergeCell ref="W10:W12"/>
    <mergeCell ref="C11:V11"/>
    <mergeCell ref="C12:V12"/>
    <mergeCell ref="A14:A16"/>
    <mergeCell ref="B14:B16"/>
    <mergeCell ref="C14:G14"/>
    <mergeCell ref="H14:L14"/>
    <mergeCell ref="M14:Q14"/>
    <mergeCell ref="R14:V14"/>
    <mergeCell ref="W14:W16"/>
    <mergeCell ref="A10:A12"/>
    <mergeCell ref="B10:B12"/>
    <mergeCell ref="C10:V10"/>
    <mergeCell ref="C15:G15"/>
    <mergeCell ref="H15:L15"/>
    <mergeCell ref="M15:Q15"/>
    <mergeCell ref="R15:V15"/>
    <mergeCell ref="C16:G16"/>
    <mergeCell ref="H16:L16"/>
    <mergeCell ref="M16:V16"/>
    <mergeCell ref="C18:V18"/>
    <mergeCell ref="C20:V20"/>
    <mergeCell ref="C22:V22"/>
    <mergeCell ref="A24:A29"/>
    <mergeCell ref="B24:B29"/>
    <mergeCell ref="C24:K25"/>
    <mergeCell ref="L24:O24"/>
    <mergeCell ref="A39:W39"/>
    <mergeCell ref="W24:W29"/>
    <mergeCell ref="L25:V25"/>
    <mergeCell ref="C26:K27"/>
    <mergeCell ref="L26:O26"/>
    <mergeCell ref="L27:V27"/>
    <mergeCell ref="C28:K29"/>
    <mergeCell ref="L28:O28"/>
    <mergeCell ref="L29:V29"/>
    <mergeCell ref="C31:V31"/>
    <mergeCell ref="C33:V33"/>
    <mergeCell ref="C35:V35"/>
    <mergeCell ref="C37:V37"/>
    <mergeCell ref="A38:W38"/>
  </mergeCells>
  <phoneticPr fontId="1"/>
  <printOptions horizontalCentered="1"/>
  <pageMargins left="0.39370078740157483" right="0.39370078740157483" top="0.39370078740157483" bottom="0.39370078740157483" header="0.31496062992125984" footer="0.1574803149606299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積算表（教育）</vt:lpstr>
      <vt:lpstr>加算区分</vt:lpstr>
      <vt:lpstr>こども園 本単価表（教育）</vt:lpstr>
      <vt:lpstr>こども園 本単価表②（教育）</vt:lpstr>
      <vt:lpstr>積算表（保育）</vt:lpstr>
      <vt:lpstr>保育単価表（保育）</vt:lpstr>
      <vt:lpstr>保育単価表②（保育）</vt:lpstr>
      <vt:lpstr>'こども園 本単価表（教育）'!Print_Area</vt:lpstr>
      <vt:lpstr>'こども園 本単価表②（教育）'!Print_Area</vt:lpstr>
      <vt:lpstr>'積算表（教育）'!Print_Area</vt:lpstr>
      <vt:lpstr>'積算表（保育）'!Print_Area</vt:lpstr>
      <vt:lpstr>'保育単価表（保育）'!Print_Area</vt:lpstr>
      <vt:lpstr>'保育単価表②（保育）'!Print_Area</vt:lpstr>
      <vt:lpstr>'こども園 本単価表（教育）'!Print_Titles</vt:lpstr>
      <vt:lpstr>'保育単価表（保育）'!Print_Titles</vt:lpstr>
      <vt:lpstr>教育単価表</vt:lpstr>
      <vt:lpstr>教育定員</vt:lpstr>
      <vt:lpstr>平均勤続年数</vt:lpstr>
      <vt:lpstr>保育単価表</vt:lpstr>
      <vt:lpstr>保育定員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2017-06-29T05:11:37Z</cp:lastPrinted>
  <dcterms:created xsi:type="dcterms:W3CDTF">2017-06-01T10:47:17Z</dcterms:created>
  <dcterms:modified xsi:type="dcterms:W3CDTF">2019-09-09T23:53:38Z</dcterms:modified>
</cp:coreProperties>
</file>